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Bel Air Bid" sheetId="2" state="visible" r:id="rId2"/>
    <sheet xmlns:r="http://schemas.openxmlformats.org/officeDocument/2006/relationships" name="Charleston Bid" sheetId="3" state="visible" r:id="rId3"/>
    <sheet xmlns:r="http://schemas.openxmlformats.org/officeDocument/2006/relationships" name="Houston Bid" sheetId="4" state="visible" r:id="rId4"/>
    <sheet xmlns:r="http://schemas.openxmlformats.org/officeDocument/2006/relationships" name="Portland Bid" sheetId="5" state="visible" r:id="rId5"/>
    <sheet xmlns:r="http://schemas.openxmlformats.org/officeDocument/2006/relationships" name="Hardware Options" sheetId="6" state="visible" r:id="rId6"/>
    <sheet xmlns:r="http://schemas.openxmlformats.org/officeDocument/2006/relationships" name="Anchor SKUs" sheetId="7" state="visible" r:id="rId7"/>
    <sheet xmlns:r="http://schemas.openxmlformats.org/officeDocument/2006/relationships" name="Labor &amp; Mgmt Fee" sheetId="8" state="visible" r:id="rId8"/>
    <sheet xmlns:r="http://schemas.openxmlformats.org/officeDocument/2006/relationships" name="Volume Calculator" sheetId="9" state="visible" r:id="rId9"/>
    <sheet xmlns:r="http://schemas.openxmlformats.org/officeDocument/2006/relationships" name="Rebate Tiers" sheetId="10" state="visible" r:id="rId10"/>
    <sheet xmlns:r="http://schemas.openxmlformats.org/officeDocument/2006/relationships" name="Lead Times" sheetId="11" state="visible" r:id="rId1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\$#,##0"/>
    <numFmt numFmtId="167" formatCode="\+0.0%;\-0.0%;0.0%"/>
    <numFmt numFmtId="168" formatCode="0.0%;[RED]\-0.0%"/>
  </numFmts>
  <fonts count="2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6B7C8D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0A1A28"/>
      <sz val="11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22995A"/>
      <sz val="10"/>
    </font>
    <font>
      <name val="Arial"/>
      <charset val="1"/>
      <family val="0"/>
      <color rgb="FF6B7C8D"/>
      <sz val="9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E4C77A"/>
      <sz val="12"/>
    </font>
    <font>
      <name val="Arial"/>
      <charset val="1"/>
      <family val="0"/>
      <b val="1"/>
      <color rgb="FF0A1A28"/>
      <sz val="12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E4C77A"/>
      <sz val="9"/>
    </font>
    <font>
      <name val="Arial"/>
      <charset val="1"/>
      <family val="0"/>
      <color rgb="FFE4C77A"/>
      <sz val="9"/>
    </font>
    <font>
      <name val="Arial"/>
      <charset val="1"/>
      <family val="0"/>
      <b val="1"/>
      <color rgb="FFC6A24E"/>
      <sz val="18"/>
    </font>
    <font>
      <name val="Arial"/>
      <charset val="1"/>
      <family val="0"/>
      <b val="1"/>
      <color rgb="FFE4C77A"/>
      <sz val="14"/>
    </font>
    <font>
      <name val="Arial"/>
      <charset val="1"/>
      <family val="0"/>
      <b val="1"/>
      <sz val="11"/>
    </font>
    <font>
      <name val="Arial"/>
      <charset val="1"/>
      <family val="0"/>
      <b val="1"/>
      <i val="1"/>
      <color rgb="FFC0392B"/>
      <sz val="9"/>
    </font>
    <font>
      <name val="Arial"/>
      <charset val="1"/>
      <family val="0"/>
      <b val="1"/>
      <color rgb="FF0000FF"/>
      <sz val="10"/>
    </font>
  </fonts>
  <fills count="21">
    <fill>
      <patternFill/>
    </fill>
    <fill>
      <patternFill patternType="gray125"/>
    </fill>
    <fill>
      <patternFill patternType="solid">
        <fgColor rgb="FF0A1A28"/>
        <bgColor rgb="FF132D42"/>
      </patternFill>
    </fill>
    <fill>
      <patternFill patternType="solid">
        <fgColor rgb="FFC6A24E"/>
        <bgColor rgb="FFF39C12"/>
      </patternFill>
    </fill>
    <fill>
      <patternFill patternType="solid">
        <fgColor rgb="FFC0392B"/>
        <bgColor rgb="FF993366"/>
      </patternFill>
    </fill>
    <fill>
      <patternFill patternType="solid">
        <fgColor rgb="FFFFE5E5"/>
        <bgColor rgb="FFFFE4E6"/>
      </patternFill>
    </fill>
    <fill>
      <patternFill patternType="solid">
        <fgColor rgb="FFF4F4F4"/>
        <bgColor rgb="FFF3F4F6"/>
      </patternFill>
    </fill>
    <fill>
      <patternFill patternType="solid">
        <fgColor rgb="FFEFF6FF"/>
        <bgColor rgb="FFF3F4F6"/>
      </patternFill>
    </fill>
    <fill>
      <patternFill patternType="solid">
        <fgColor rgb="FFFEF3C7"/>
        <bgColor rgb="FFFEF9C3"/>
      </patternFill>
    </fill>
    <fill>
      <patternFill patternType="solid">
        <fgColor rgb="FFF3E8FF"/>
        <bgColor rgb="FFF3F4F6"/>
      </patternFill>
    </fill>
    <fill>
      <patternFill patternType="solid">
        <fgColor rgb="FFFFE4E6"/>
        <bgColor rgb="FFFFE5E5"/>
      </patternFill>
    </fill>
    <fill>
      <patternFill patternType="solid">
        <fgColor rgb="FFDCFCE7"/>
        <bgColor rgb="FFE8F5EE"/>
      </patternFill>
    </fill>
    <fill>
      <patternFill patternType="solid">
        <fgColor rgb="FFFEF9C3"/>
        <bgColor rgb="FFFEF3C7"/>
      </patternFill>
    </fill>
    <fill>
      <patternFill patternType="solid">
        <fgColor rgb="FFDBEAFE"/>
        <bgColor rgb="FFE8F5EE"/>
      </patternFill>
    </fill>
    <fill>
      <patternFill patternType="solid">
        <fgColor rgb="FFF3F4F6"/>
        <bgColor rgb="FFF4F4F4"/>
      </patternFill>
    </fill>
    <fill>
      <patternFill patternType="solid">
        <fgColor rgb="FFFEE2E2"/>
        <bgColor rgb="FFFFE4E6"/>
      </patternFill>
    </fill>
    <fill>
      <patternFill patternType="solid">
        <fgColor rgb="FFF5F2EB"/>
        <bgColor rgb="FFF4F4F4"/>
      </patternFill>
    </fill>
    <fill>
      <patternFill patternType="solid">
        <fgColor rgb="FFE8F5EE"/>
        <bgColor rgb="FFF3F4F6"/>
      </patternFill>
    </fill>
    <fill>
      <patternFill patternType="solid">
        <fgColor rgb="FFFFF8DC"/>
        <bgColor rgb="FFFEF3C7"/>
      </patternFill>
    </fill>
    <fill>
      <patternFill patternType="solid">
        <fgColor rgb="FFF39C12"/>
        <bgColor rgb="FFC6A24E"/>
      </patternFill>
    </fill>
    <fill>
      <patternFill patternType="solid">
        <fgColor rgb="FF132D42"/>
        <bgColor rgb="FF0A1A28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10" fillId="4" borderId="0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11" fillId="0" borderId="1" applyAlignment="1" pivotButton="0" quotePrefix="0" xfId="0">
      <alignment horizontal="right" vertical="center"/>
    </xf>
    <xf numFmtId="165" fontId="11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0" fontId="8" fillId="12" borderId="1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center" vertical="center" wrapText="1"/>
    </xf>
    <xf numFmtId="0" fontId="8" fillId="14" borderId="1" applyAlignment="1" pivotButton="0" quotePrefix="0" xfId="0">
      <alignment horizontal="center" vertical="center" wrapText="1"/>
    </xf>
    <xf numFmtId="0" fontId="8" fillId="15" borderId="1" applyAlignment="1" pivotButton="0" quotePrefix="0" xfId="0">
      <alignment horizontal="center" vertical="center" wrapText="1"/>
    </xf>
    <xf numFmtId="0" fontId="0" fillId="16" borderId="0" applyAlignment="1" pivotButton="0" quotePrefix="0" xfId="0">
      <alignment horizontal="general" vertical="bottom"/>
    </xf>
    <xf numFmtId="0" fontId="8" fillId="16" borderId="0" applyAlignment="1" pivotButton="0" quotePrefix="0" xfId="0">
      <alignment horizontal="general" vertical="bottom"/>
    </xf>
    <xf numFmtId="164" fontId="8" fillId="16" borderId="0" applyAlignment="1" pivotButton="0" quotePrefix="0" xfId="0">
      <alignment horizontal="general" vertical="bottom"/>
    </xf>
    <xf numFmtId="164" fontId="11" fillId="16" borderId="0" applyAlignment="1" pivotButton="0" quotePrefix="0" xfId="0">
      <alignment horizontal="general" vertical="bottom"/>
    </xf>
    <xf numFmtId="165" fontId="11" fillId="16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165" fontId="11" fillId="0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164" fontId="11" fillId="3" borderId="0" applyAlignment="1" pivotButton="0" quotePrefix="0" xfId="0">
      <alignment horizontal="general" vertical="bottom"/>
    </xf>
    <xf numFmtId="165" fontId="11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general" vertical="bottom"/>
    </xf>
    <xf numFmtId="164" fontId="10" fillId="2" borderId="0" applyAlignment="1" pivotButton="0" quotePrefix="0" xfId="0">
      <alignment horizontal="general" vertical="bottom"/>
    </xf>
    <xf numFmtId="164" fontId="13" fillId="2" borderId="0" applyAlignment="1" pivotButton="0" quotePrefix="0" xfId="0">
      <alignment horizontal="general" vertical="bottom"/>
    </xf>
    <xf numFmtId="164" fontId="14" fillId="2" borderId="0" applyAlignment="1" pivotButton="0" quotePrefix="0" xfId="0">
      <alignment horizontal="general" vertical="bottom"/>
    </xf>
    <xf numFmtId="165" fontId="14" fillId="2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center" vertical="center" wrapText="1"/>
    </xf>
    <xf numFmtId="0" fontId="8" fillId="17" borderId="1" applyAlignment="1" pivotButton="0" quotePrefix="0" xfId="0">
      <alignment horizontal="center" vertical="center" wrapText="1"/>
    </xf>
    <xf numFmtId="0" fontId="6" fillId="17" borderId="1" applyAlignment="1" pivotButton="0" quotePrefix="0" xfId="0">
      <alignment horizontal="left" vertical="center" wrapText="1"/>
    </xf>
    <xf numFmtId="0" fontId="0" fillId="17" borderId="1" applyAlignment="1" pivotButton="0" quotePrefix="0" xfId="0">
      <alignment horizontal="center" vertical="center" wrapText="1"/>
    </xf>
    <xf numFmtId="164" fontId="0" fillId="17" borderId="1" applyAlignment="1" pivotButton="0" quotePrefix="0" xfId="0">
      <alignment horizontal="right" vertical="center"/>
    </xf>
    <xf numFmtId="164" fontId="8" fillId="17" borderId="1" applyAlignment="1" pivotButton="0" quotePrefix="0" xfId="0">
      <alignment horizontal="right" vertical="center"/>
    </xf>
    <xf numFmtId="165" fontId="11" fillId="17" borderId="1" applyAlignment="1" pivotButton="0" quotePrefix="0" xfId="0">
      <alignment horizontal="center" vertical="center" wrapText="1"/>
    </xf>
    <xf numFmtId="0" fontId="12" fillId="17" borderId="1" applyAlignment="1" pivotButton="0" quotePrefix="0" xfId="0">
      <alignment horizontal="left" vertical="center" wrapText="1"/>
    </xf>
    <xf numFmtId="0" fontId="8" fillId="18" borderId="1" applyAlignment="1" pivotButton="0" quotePrefix="0" xfId="0">
      <alignment horizontal="center" vertical="center" wrapText="1"/>
    </xf>
    <xf numFmtId="0" fontId="6" fillId="18" borderId="1" applyAlignment="1" pivotButton="0" quotePrefix="0" xfId="0">
      <alignment horizontal="left" vertical="center" wrapText="1"/>
    </xf>
    <xf numFmtId="0" fontId="0" fillId="18" borderId="1" applyAlignment="1" pivotButton="0" quotePrefix="0" xfId="0">
      <alignment horizontal="center" vertical="center" wrapText="1"/>
    </xf>
    <xf numFmtId="164" fontId="0" fillId="18" borderId="1" applyAlignment="1" pivotButton="0" quotePrefix="0" xfId="0">
      <alignment horizontal="right" vertical="center"/>
    </xf>
    <xf numFmtId="164" fontId="8" fillId="18" borderId="1" applyAlignment="1" pivotButton="0" quotePrefix="0" xfId="0">
      <alignment horizontal="right" vertical="center"/>
    </xf>
    <xf numFmtId="165" fontId="8" fillId="18" borderId="1" applyAlignment="1" pivotButton="0" quotePrefix="0" xfId="0">
      <alignment horizontal="center" vertical="center" wrapText="1"/>
    </xf>
    <xf numFmtId="167" fontId="0" fillId="18" borderId="1" applyAlignment="1" pivotButton="0" quotePrefix="0" xfId="0">
      <alignment horizontal="center" vertical="center" wrapText="1"/>
    </xf>
    <xf numFmtId="0" fontId="12" fillId="18" borderId="1" applyAlignment="1" pivotButton="0" quotePrefix="0" xfId="0">
      <alignment horizontal="left" vertical="center" wrapText="1"/>
    </xf>
    <xf numFmtId="167" fontId="0" fillId="17" borderId="1" applyAlignment="1" pivotButton="0" quotePrefix="0" xfId="0">
      <alignment horizontal="center" vertical="center" wrapText="1"/>
    </xf>
    <xf numFmtId="167" fontId="11" fillId="17" borderId="1" applyAlignment="1" pivotButton="0" quotePrefix="0" xfId="0">
      <alignment horizontal="center" vertical="center" wrapText="1"/>
    </xf>
    <xf numFmtId="0" fontId="8" fillId="19" borderId="1" applyAlignment="1" pivotButton="0" quotePrefix="0" xfId="0">
      <alignment horizontal="center" vertical="center" wrapText="1"/>
    </xf>
    <xf numFmtId="0" fontId="6" fillId="19" borderId="1" applyAlignment="1" pivotButton="0" quotePrefix="0" xfId="0">
      <alignment horizontal="left" vertical="center" wrapText="1"/>
    </xf>
    <xf numFmtId="0" fontId="0" fillId="19" borderId="1" applyAlignment="1" pivotButton="0" quotePrefix="0" xfId="0">
      <alignment horizontal="center" vertical="center" wrapText="1"/>
    </xf>
    <xf numFmtId="164" fontId="0" fillId="19" borderId="1" applyAlignment="1" pivotButton="0" quotePrefix="0" xfId="0">
      <alignment horizontal="right" vertical="center"/>
    </xf>
    <xf numFmtId="164" fontId="8" fillId="19" borderId="1" applyAlignment="1" pivotButton="0" quotePrefix="0" xfId="0">
      <alignment horizontal="right" vertical="center"/>
    </xf>
    <xf numFmtId="165" fontId="11" fillId="19" borderId="1" applyAlignment="1" pivotButton="0" quotePrefix="0" xfId="0">
      <alignment horizontal="center" vertical="center" wrapText="1"/>
    </xf>
    <xf numFmtId="0" fontId="12" fillId="19" borderId="1" applyAlignment="1" pivotButton="0" quotePrefix="0" xfId="0">
      <alignment horizontal="left" vertical="center" wrapText="1"/>
    </xf>
    <xf numFmtId="0" fontId="0" fillId="16" borderId="0" applyAlignment="1" pivotButton="0" quotePrefix="0" xfId="0">
      <alignment horizontal="general" vertical="bottom"/>
    </xf>
    <xf numFmtId="0" fontId="8" fillId="16" borderId="0" applyAlignment="1" pivotButton="0" quotePrefix="0" xfId="0">
      <alignment horizontal="general" vertical="bottom"/>
    </xf>
    <xf numFmtId="164" fontId="8" fillId="16" borderId="0" applyAlignment="1" pivotButton="0" quotePrefix="0" xfId="0">
      <alignment horizontal="general" vertical="bottom"/>
    </xf>
    <xf numFmtId="164" fontId="11" fillId="16" borderId="0" applyAlignment="1" pivotButton="0" quotePrefix="0" xfId="0">
      <alignment horizontal="general" vertical="bottom"/>
    </xf>
    <xf numFmtId="165" fontId="11" fillId="16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17" borderId="1" applyAlignment="1" pivotButton="0" quotePrefix="0" xfId="0">
      <alignment horizontal="general" vertical="bottom"/>
    </xf>
    <xf numFmtId="164" fontId="11" fillId="17" borderId="1" applyAlignment="1" pivotButton="0" quotePrefix="0" xfId="0">
      <alignment horizontal="general" vertical="bottom"/>
    </xf>
    <xf numFmtId="165" fontId="11" fillId="17" borderId="1" applyAlignment="1" pivotButton="0" quotePrefix="0" xfId="0">
      <alignment horizontal="general" vertical="bottom"/>
    </xf>
    <xf numFmtId="0" fontId="12" fillId="17" borderId="1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164" fontId="15" fillId="16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 wrapText="1"/>
    </xf>
    <xf numFmtId="0" fontId="6" fillId="17" borderId="1" applyAlignment="1" pivotButton="0" quotePrefix="0" xfId="0">
      <alignment horizontal="general" vertical="bottom"/>
    </xf>
    <xf numFmtId="2" fontId="0" fillId="17" borderId="1" applyAlignment="1" pivotButton="0" quotePrefix="0" xfId="0">
      <alignment horizontal="center" vertical="center" wrapText="1"/>
    </xf>
    <xf numFmtId="164" fontId="8" fillId="17" borderId="1" applyAlignment="1" pivotButton="0" quotePrefix="0" xfId="0">
      <alignment horizontal="right" vertical="center"/>
    </xf>
    <xf numFmtId="0" fontId="6" fillId="18" borderId="1" applyAlignment="1" pivotButton="0" quotePrefix="0" xfId="0">
      <alignment horizontal="general" vertical="bottom"/>
    </xf>
    <xf numFmtId="2" fontId="0" fillId="18" borderId="1" applyAlignment="1" pivotButton="0" quotePrefix="0" xfId="0">
      <alignment horizontal="center" vertical="center" wrapText="1"/>
    </xf>
    <xf numFmtId="164" fontId="8" fillId="18" borderId="1" applyAlignment="1" pivotButton="0" quotePrefix="0" xfId="0">
      <alignment horizontal="right" vertical="center"/>
    </xf>
    <xf numFmtId="0" fontId="7" fillId="3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 vertical="center"/>
    </xf>
    <xf numFmtId="0" fontId="16" fillId="2" borderId="0" applyAlignment="1" pivotButton="0" quotePrefix="0" xfId="0">
      <alignment horizontal="general" vertical="bottom"/>
    </xf>
    <xf numFmtId="0" fontId="14" fillId="2" borderId="0" applyAlignment="1" pivotButton="0" quotePrefix="0" xfId="0">
      <alignment horizontal="right" vertical="center"/>
    </xf>
    <xf numFmtId="0" fontId="17" fillId="20" borderId="0" applyAlignment="1" pivotButton="0" quotePrefix="0" xfId="0">
      <alignment horizontal="center" vertical="center" wrapText="1"/>
    </xf>
    <xf numFmtId="3" fontId="6" fillId="0" borderId="0" applyAlignment="1" pivotButton="0" quotePrefix="0" xfId="0">
      <alignment horizontal="general" vertical="bottom"/>
    </xf>
    <xf numFmtId="0" fontId="18" fillId="2" borderId="0" applyAlignment="1" pivotButton="0" quotePrefix="0" xfId="0">
      <alignment horizontal="center" vertical="center" wrapText="1"/>
    </xf>
    <xf numFmtId="0" fontId="18" fillId="2" borderId="0" applyAlignment="1" pivotButton="0" quotePrefix="0" xfId="0">
      <alignment horizontal="center" vertical="center" wrapText="1"/>
    </xf>
    <xf numFmtId="166" fontId="19" fillId="2" borderId="0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right" vertical="center"/>
    </xf>
    <xf numFmtId="164" fontId="20" fillId="2" borderId="0" applyAlignment="1" pivotButton="0" quotePrefix="0" xfId="0">
      <alignment horizontal="general" vertical="bottom"/>
    </xf>
    <xf numFmtId="164" fontId="6" fillId="0" borderId="1" applyAlignment="1" pivotButton="0" quotePrefix="0" xfId="0">
      <alignment horizontal="right" vertical="center"/>
    </xf>
    <xf numFmtId="164" fontId="0" fillId="0" borderId="0" applyAlignment="1" pivotButton="0" quotePrefix="0" xfId="0">
      <alignment horizontal="right" vertical="center"/>
    </xf>
    <xf numFmtId="164" fontId="14" fillId="2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 wrapText="1"/>
    </xf>
    <xf numFmtId="168" fontId="21" fillId="0" borderId="0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166" fontId="6" fillId="0" borderId="1" applyAlignment="1" pivotButton="0" quotePrefix="0" xfId="0">
      <alignment horizontal="right" vertical="center"/>
    </xf>
    <xf numFmtId="164" fontId="11" fillId="0" borderId="0" applyAlignment="1" pivotButton="0" quotePrefix="0" xfId="0">
      <alignment horizontal="right" vertical="center"/>
    </xf>
    <xf numFmtId="165" fontId="11" fillId="0" borderId="0" applyAlignment="1" pivotButton="0" quotePrefix="0" xfId="0">
      <alignment horizontal="center" vertical="center" wrapText="1"/>
    </xf>
    <xf numFmtId="165" fontId="23" fillId="18" borderId="0" applyAlignment="1" pivotButton="0" quotePrefix="0" xfId="0">
      <alignment horizontal="right" vertical="center"/>
    </xf>
    <xf numFmtId="3" fontId="23" fillId="18" borderId="0" applyAlignment="1" pivotButton="0" quotePrefix="0" xfId="0">
      <alignment horizontal="right" vertical="center"/>
    </xf>
    <xf numFmtId="4" fontId="23" fillId="18" borderId="0" applyAlignment="1" pivotButton="0" quotePrefix="0" xfId="0">
      <alignment horizontal="right" vertical="center"/>
    </xf>
    <xf numFmtId="3" fontId="8" fillId="0" borderId="0" applyAlignment="1" pivotButton="0" quotePrefix="0" xfId="0">
      <alignment horizontal="right" vertical="center"/>
    </xf>
    <xf numFmtId="166" fontId="8" fillId="0" borderId="0" applyAlignment="1" pivotButton="0" quotePrefix="0" xfId="0">
      <alignment horizontal="right" vertical="center"/>
    </xf>
    <xf numFmtId="166" fontId="11" fillId="17" borderId="0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6" fontId="11" fillId="0" borderId="0" applyAlignment="1" pivotButton="0" quotePrefix="0" xfId="0">
      <alignment horizontal="right" vertical="center"/>
    </xf>
    <xf numFmtId="0" fontId="6" fillId="17" borderId="1" applyAlignment="1" pivotButton="0" quotePrefix="0" xfId="0">
      <alignment horizontal="center" vertical="center" wrapText="1"/>
    </xf>
    <xf numFmtId="0" fontId="6" fillId="18" borderId="1" applyAlignment="1" pivotButton="0" quotePrefix="0" xfId="0">
      <alignment horizontal="center" vertical="center" wrapText="1"/>
    </xf>
    <xf numFmtId="0" fontId="6" fillId="15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general" vertical="bottom"/>
    </xf>
    <xf numFmtId="0" fontId="14" fillId="2" borderId="0" applyAlignment="1" pivotButton="0" quotePrefix="0" xfId="0">
      <alignment horizontal="right" vertical="center"/>
    </xf>
    <xf numFmtId="0" fontId="17" fillId="2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3" fontId="6" fillId="0" borderId="0" applyAlignment="1" pivotButton="0" quotePrefix="0" xfId="0">
      <alignment horizontal="general" vertical="bottom"/>
    </xf>
    <xf numFmtId="0" fontId="18" fillId="2" borderId="0" applyAlignment="1" pivotButton="0" quotePrefix="0" xfId="0">
      <alignment horizontal="center" vertical="center" wrapText="1"/>
    </xf>
    <xf numFmtId="166" fontId="19" fillId="2" borderId="0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0" fontId="12" fillId="0" borderId="1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/>
    </xf>
    <xf numFmtId="164" fontId="8" fillId="16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right" vertical="center"/>
    </xf>
    <xf numFmtId="164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right" vertical="center"/>
    </xf>
    <xf numFmtId="164" fontId="20" fillId="2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6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right" vertical="center"/>
    </xf>
    <xf numFmtId="0" fontId="8" fillId="16" borderId="0" applyAlignment="1" pivotButton="0" quotePrefix="0" xfId="0">
      <alignment horizontal="general" vertical="bottom"/>
    </xf>
    <xf numFmtId="0" fontId="0" fillId="16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right" vertical="center"/>
    </xf>
    <xf numFmtId="164" fontId="14" fillId="2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 wrapText="1"/>
    </xf>
    <xf numFmtId="168" fontId="21" fillId="0" borderId="0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left" vertical="center" wrapText="1"/>
    </xf>
    <xf numFmtId="165" fontId="11" fillId="0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166" fontId="6" fillId="0" borderId="1" applyAlignment="1" pivotButton="0" quotePrefix="0" xfId="0">
      <alignment horizontal="right" vertical="center"/>
    </xf>
    <xf numFmtId="164" fontId="8" fillId="0" borderId="0" applyAlignment="1" pivotButton="0" quotePrefix="0" xfId="0">
      <alignment horizontal="right" vertical="center"/>
    </xf>
    <xf numFmtId="164" fontId="11" fillId="0" borderId="0" applyAlignment="1" pivotButton="0" quotePrefix="0" xfId="0">
      <alignment horizontal="right" vertical="center"/>
    </xf>
    <xf numFmtId="165" fontId="11" fillId="0" borderId="0" applyAlignment="1" pivotButton="0" quotePrefix="0" xfId="0">
      <alignment horizontal="center" vertical="center" wrapText="1"/>
    </xf>
    <xf numFmtId="165" fontId="23" fillId="18" borderId="0" applyAlignment="1" pivotButton="0" quotePrefix="0" xfId="0">
      <alignment horizontal="right" vertical="center"/>
    </xf>
    <xf numFmtId="0" fontId="7" fillId="3" borderId="0" applyAlignment="1" pivotButton="0" quotePrefix="0" xfId="0">
      <alignment horizontal="general" vertical="bottom"/>
    </xf>
    <xf numFmtId="3" fontId="23" fillId="18" borderId="0" applyAlignment="1" pivotButton="0" quotePrefix="0" xfId="0">
      <alignment horizontal="right" vertical="center"/>
    </xf>
    <xf numFmtId="4" fontId="23" fillId="18" borderId="0" applyAlignment="1" pivotButton="0" quotePrefix="0" xfId="0">
      <alignment horizontal="right" vertical="center"/>
    </xf>
    <xf numFmtId="3" fontId="8" fillId="0" borderId="0" applyAlignment="1" pivotButton="0" quotePrefix="0" xfId="0">
      <alignment horizontal="right" vertical="center"/>
    </xf>
    <xf numFmtId="166" fontId="8" fillId="0" borderId="0" applyAlignment="1" pivotButton="0" quotePrefix="0" xfId="0">
      <alignment horizontal="right" vertical="center"/>
    </xf>
    <xf numFmtId="166" fontId="11" fillId="17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right" vertical="center"/>
    </xf>
    <xf numFmtId="166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right" vertical="center"/>
    </xf>
    <xf numFmtId="166" fontId="11" fillId="0" borderId="0" applyAlignment="1" pivotButton="0" quotePrefix="0" xfId="0">
      <alignment horizontal="right" vertical="center"/>
    </xf>
    <xf numFmtId="0" fontId="6" fillId="17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18" borderId="1" applyAlignment="1" pivotButton="0" quotePrefix="0" xfId="0">
      <alignment horizontal="center" vertical="center" wrapText="1"/>
    </xf>
    <xf numFmtId="0" fontId="6" fillId="15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8D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6B7C8D"/>
      <rgbColor rgb="FFF3F4F6"/>
      <rgbColor rgb="FF993366"/>
      <rgbColor rgb="FFFEF9C3"/>
      <rgbColor rgb="FFDCFCE7"/>
      <rgbColor rgb="FF660066"/>
      <rgbColor rgb="FFF4F4F4"/>
      <rgbColor rgb="FF0066CC"/>
      <rgbColor rgb="FFDBEAFE"/>
      <rgbColor rgb="FF000080"/>
      <rgbColor rgb="FFFF00FF"/>
      <rgbColor rgb="FFF5F2EB"/>
      <rgbColor rgb="FF00FFFF"/>
      <rgbColor rgb="FF800080"/>
      <rgbColor rgb="FF800000"/>
      <rgbColor rgb="FF008080"/>
      <rgbColor rgb="FF0000FF"/>
      <rgbColor rgb="FF00CCFF"/>
      <rgbColor rgb="FFE8F5EE"/>
      <rgbColor rgb="FFEFF6FF"/>
      <rgbColor rgb="FFFEF3C7"/>
      <rgbColor rgb="FFF3E8FF"/>
      <rgbColor rgb="FFFEE2E2"/>
      <rgbColor rgb="FFFFE4E6"/>
      <rgbColor rgb="FFE4C77A"/>
      <rgbColor rgb="FF3366FF"/>
      <rgbColor rgb="FF33CCCC"/>
      <rgbColor rgb="FF99CC00"/>
      <rgbColor rgb="FFFFE5E5"/>
      <rgbColor rgb="FFF39C12"/>
      <rgbColor rgb="FFFF6600"/>
      <rgbColor rgb="FF666699"/>
      <rgbColor rgb="FFC6A24E"/>
      <rgbColor rgb="FF132D42"/>
      <rgbColor rgb="FF22995A"/>
      <rgbColor rgb="FF0A1A28"/>
      <rgbColor rgb="FF333300"/>
      <rgbColor rgb="FFC0392B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4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50" min="1" max="1"/>
    <col width="85" customWidth="1" style="150" min="2" max="2"/>
  </cols>
  <sheetData>
    <row r="1" ht="27.75" customHeight="1" s="151">
      <c r="A1" s="152" t="inlineStr">
        <is>
          <t>Chesmar Homes — Pricing Framework v2</t>
        </is>
      </c>
    </row>
    <row r="2" ht="15" customHeight="1" s="151">
      <c r="A2" s="153" t="inlineStr">
        <is>
          <t>Cost-verified rebuild · Prepared May 13, 2026 · Nathaniel Barrett, Owner/Director</t>
        </is>
      </c>
    </row>
    <row r="3" ht="15" customHeight="1" s="151">
      <c r="A3" s="154" t="n"/>
      <c r="B3" s="154" t="n"/>
    </row>
    <row r="4" ht="15" customHeight="1" s="151">
      <c r="A4" s="155" t="inlineStr">
        <is>
          <t>VERSION HISTORY</t>
        </is>
      </c>
      <c r="B4" s="155" t="n"/>
    </row>
    <row r="5" ht="15" customHeight="1" s="151">
      <c r="A5" s="156" t="inlineStr">
        <is>
          <t>v1 (placeholder)</t>
        </is>
      </c>
      <c r="B5" s="154" t="inlineStr">
        <is>
          <t>5/13/2026 morning — built off prior bid memory, placeholder pricing.</t>
        </is>
      </c>
    </row>
    <row r="6" ht="34.5" customHeight="1" s="151">
      <c r="A6" s="156" t="inlineStr">
        <is>
          <t>v2 (cost-verified)</t>
        </is>
      </c>
      <c r="B6" s="154" t="inlineStr">
        <is>
          <t>5/13/2026 afternoon — every line ground-truthed against Aegis Product Master, ADT manufacturing template, and tier anchors (Toll Brothers premium, Imagination Homes mid-production). Internal Cost &amp; Margin tab added for Nate's eyes only — STRIP BEFORE CUSTOMER SEND.</t>
        </is>
      </c>
    </row>
    <row r="7" ht="15" customHeight="1" s="151">
      <c r="A7" s="154" t="n"/>
      <c r="B7" s="154" t="n"/>
    </row>
    <row r="8" ht="15" customHeight="1" s="151">
      <c r="A8" s="155" t="inlineStr">
        <is>
          <t>TABS IN ORDER</t>
        </is>
      </c>
      <c r="B8" s="155" t="inlineStr">
        <is>
          <t>WHAT IT IS</t>
        </is>
      </c>
    </row>
    <row r="9" ht="15" customHeight="1" s="151">
      <c r="A9" s="156" t="inlineStr">
        <is>
          <t>1. README</t>
        </is>
      </c>
      <c r="B9" s="154" t="inlineStr">
        <is>
          <t>This file.</t>
        </is>
      </c>
    </row>
    <row r="10" ht="34.5" customHeight="1" s="151">
      <c r="A10" s="157" t="inlineStr">
        <is>
          <t>(internal-only tab not included in customer copy)</t>
        </is>
      </c>
      <c r="B10" s="158" t="inlineStr"/>
    </row>
    <row r="11" ht="23.25" customHeight="1" s="151">
      <c r="A11" s="156" t="inlineStr">
        <is>
          <t>3. Bel Air Bid</t>
        </is>
      </c>
      <c r="B11" s="154" t="inlineStr">
        <is>
          <t>Full per-home priced bid for the Bel Air reference plan. Material + labor + 3% turnkey management fee. Customer-facing.</t>
        </is>
      </c>
    </row>
    <row r="12" ht="15" customHeight="1" s="151">
      <c r="A12" s="156" t="inlineStr">
        <is>
          <t>4. Charleston Bid</t>
        </is>
      </c>
      <c r="B12" s="154" t="inlineStr">
        <is>
          <t>Same structure, Charleston floor plan (1576 sqft 2-story sample David sent 5/22/2025).</t>
        </is>
      </c>
    </row>
    <row r="13" ht="15" customHeight="1" s="151">
      <c r="A13" s="156" t="inlineStr">
        <is>
          <t>5. Houston Bid</t>
        </is>
      </c>
      <c r="B13" s="154" t="inlineStr">
        <is>
          <t>Same structure, Houston floor plan (2032 sqft sample).</t>
        </is>
      </c>
    </row>
    <row r="14" ht="15" customHeight="1" s="151">
      <c r="A14" s="156" t="inlineStr">
        <is>
          <t>6. Portland Bid</t>
        </is>
      </c>
      <c r="B14" s="154" t="inlineStr">
        <is>
          <t>Same structure, Portland floor plan (2646 sqft 2-story sample).</t>
        </is>
      </c>
    </row>
    <row r="15" ht="23.25" customHeight="1" s="151">
      <c r="A15" s="156" t="inlineStr">
        <is>
          <t>7. Hardware Options</t>
        </is>
      </c>
      <c r="B15" s="154" t="inlineStr">
        <is>
          <t>Four-way per-home comparison: Kwikset Hancock (your current) vs Kwikset Cove (upgrade) vs Sure-Loc (Bloomfield spec, dealer-confirmed) vs Pamex (value tier, dealer pricing locked).</t>
        </is>
      </c>
    </row>
    <row r="16" ht="15" customHeight="1" s="151">
      <c r="A16" s="156" t="inlineStr">
        <is>
          <t>8. Anchor SKUs</t>
        </is>
      </c>
      <c r="B16" s="154" t="inlineStr">
        <is>
          <t>Top 6 SKUs that drive ~70% of a Chesmar bill, with BFS retail anchor cross-reference.</t>
        </is>
      </c>
    </row>
    <row r="17" ht="23.25" customHeight="1" s="151">
      <c r="A17" s="156" t="inlineStr">
        <is>
          <t>9. Labor &amp; Mgmt Fee</t>
        </is>
      </c>
      <c r="B17" s="154" t="inlineStr">
        <is>
          <t>Trim install + hardware install rates. 2025 outsourced vs 2026 in-house comparison. 3% turnkey management fee structure.</t>
        </is>
      </c>
    </row>
    <row r="18" ht="15" customHeight="1" s="151">
      <c r="A18" s="156" t="inlineStr">
        <is>
          <t>10. Volume Calculator</t>
        </is>
      </c>
      <c r="B18" s="154" t="inlineStr">
        <is>
          <t>Plug-your-own-numbers model. Year-1 capture scenarios. Rebate tier projection.</t>
        </is>
      </c>
    </row>
    <row r="19" ht="15" customHeight="1" s="151">
      <c r="A19" s="156" t="inlineStr">
        <is>
          <t>11. Rebate Tiers</t>
        </is>
      </c>
      <c r="B19" s="154" t="inlineStr">
        <is>
          <t>Bronze / Silver / Gold structure with thresholds and sample projections.</t>
        </is>
      </c>
    </row>
    <row r="20" ht="15" customHeight="1" s="151">
      <c r="A20" s="156" t="inlineStr">
        <is>
          <t>12. Lead Times</t>
        </is>
      </c>
      <c r="B20" s="154" t="inlineStr">
        <is>
          <t>Order-to-delivery by SKU type. 1–2 weeks default. Specials called out by name.</t>
        </is>
      </c>
    </row>
    <row r="21" ht="15" customHeight="1" s="151">
      <c r="A21" s="154" t="n"/>
      <c r="B21" s="154" t="n"/>
    </row>
    <row r="22" ht="26.25" customHeight="1" s="151">
      <c r="A22" s="155" t="inlineStr">
        <is>
          <t>COST SOURCES (every $ in this workbook is traceable)</t>
        </is>
      </c>
      <c r="B22" s="155" t="n"/>
    </row>
    <row r="23" ht="23.25" customHeight="1" s="151">
      <c r="A23" s="156" t="inlineStr">
        <is>
          <t>Aegis Product Master</t>
        </is>
      </c>
      <c r="B23" s="154" t="inlineStr">
        <is>
          <t>Pricing &amp; Catalog/Abel_Product_Catalog_LIVE.xlsx — 2,853 SKUs, unit cost field populated for 2,782 of them (97.5%). Source: InFlow Cost-of-Goods Q1 2026.</t>
        </is>
      </c>
    </row>
    <row r="24" ht="34.5" customHeight="1" s="151">
      <c r="A24" s="156" t="inlineStr">
        <is>
          <t>ADT Manufacturing template</t>
        </is>
      </c>
      <c r="B24" s="154" t="inlineStr">
        <is>
          <t>Pricing &amp; Catalog/Abel Cost - Bid Sheet - Pricing Template - ADT Manufacturing Prices (2).xlsx — in-house manufactured doors (Carrara, Roman, Riverside, fire-rated) with slab + manufacturing cost breakdown.</t>
        </is>
      </c>
    </row>
    <row r="25" ht="23.25" customHeight="1" s="151">
      <c r="A25" s="156" t="inlineStr">
        <is>
          <t>Builder tier anchors</t>
        </is>
      </c>
      <c r="B25" s="154" t="inlineStr">
        <is>
          <t>Toll Brothers (premium custom, 35% margin tier) and Imagination Homes (mid-production, 30% margin tier) used as bracket — Chesmar lands between these two in volume profile.</t>
        </is>
      </c>
    </row>
    <row r="26" ht="15" customHeight="1" s="151">
      <c r="A26" s="156" t="inlineStr">
        <is>
          <t>Boise Cascade price list</t>
        </is>
      </c>
      <c r="B26" s="154" t="inlineStr">
        <is>
          <t>Boise Cascade - Abel Lumber - Price List April 2026.pdf — current vendor pricing for stocked items.</t>
        </is>
      </c>
    </row>
    <row r="27" ht="23.25" customHeight="1" s="151">
      <c r="A27" s="156" t="inlineStr">
        <is>
          <t>Sure-Loc catalog</t>
        </is>
      </c>
      <c r="B27" s="154" t="inlineStr">
        <is>
          <t>.cowork-outputs/hardware-vendors/sure-loc/sure_loc_catalog.csv — full Sure-Loc dealer pricing landed Apr 22 via Core Decorative Resource.</t>
        </is>
      </c>
    </row>
    <row r="28" ht="23.25" customHeight="1" s="151">
      <c r="A28" s="156" t="inlineStr">
        <is>
          <t>Labor cost analysis</t>
        </is>
      </c>
      <c r="B28" s="154" t="inlineStr">
        <is>
          <t>Pricing &amp; Catalog/Abel Lumber - Labor Cost Analysis.xlsx — production crew loaded $26-32/hr, 30% burden rate.</t>
        </is>
      </c>
    </row>
    <row r="29" ht="15" customHeight="1" s="151">
      <c r="A29" s="154" t="n"/>
      <c r="B29" s="154" t="n"/>
    </row>
    <row r="30" ht="26.25" customHeight="1" s="151">
      <c r="A30" s="155" t="inlineStr">
        <is>
          <t>WHAT CHANGED FROM 5/27/2025 BID</t>
        </is>
      </c>
      <c r="B30" s="155" t="n"/>
    </row>
    <row r="31" ht="23.25" customHeight="1" s="151">
      <c r="A31" s="156" t="inlineStr">
        <is>
          <t>Labor structure</t>
        </is>
      </c>
      <c r="B31" s="154" t="inlineStr">
        <is>
          <t>In-house Abel crew (was outsourced @ $0.75 trim + $0.15 hardware = $0.90/sqft). New combined: $0.65/sqft. Source: in-house crew loaded at $26-32/hr per Labor Cost Analysis.</t>
        </is>
      </c>
    </row>
    <row r="32" ht="23.25" customHeight="1" s="151">
      <c r="A32" s="156" t="inlineStr">
        <is>
          <t>Hardware sourcing</t>
        </is>
      </c>
      <c r="B32" s="154" t="inlineStr">
        <is>
          <t>Sure-Loc dealer pricing locked (Bloomfield-spec equivalent). Pamex relationship reactivated (value tier).</t>
        </is>
      </c>
    </row>
    <row r="33" ht="23.25" customHeight="1" s="151">
      <c r="A33" s="156" t="inlineStr">
        <is>
          <t>Lead times</t>
        </is>
      </c>
      <c r="B33" s="154" t="inlineStr">
        <is>
          <t>1–2 weeks default. Special items individually called out (custom mahogany 3-5 wks, internal-blind patio 2-3 wks).</t>
        </is>
      </c>
    </row>
    <row r="34" ht="23.25" customHeight="1" s="151">
      <c r="A34" s="156" t="inlineStr">
        <is>
          <t>Structure</t>
        </is>
      </c>
      <c r="B34" s="154" t="inlineStr">
        <is>
          <t>3% turnkey management fee — single PO, dedicated PM, QC walk per home, warranty channel, Aegis Builder Portal.</t>
        </is>
      </c>
    </row>
    <row r="35" ht="15" customHeight="1" s="151">
      <c r="A35" s="154" t="n"/>
      <c r="B35" s="154" t="n"/>
    </row>
    <row r="36" ht="15" customHeight="1" s="151">
      <c r="A36" s="155" t="inlineStr">
        <is>
          <t>SOURCE / CONTACT</t>
        </is>
      </c>
      <c r="B36" s="155" t="n"/>
    </row>
    <row r="37" ht="15" customHeight="1" s="151">
      <c r="A37" s="156" t="inlineStr">
        <is>
          <t>Prepared by</t>
        </is>
      </c>
      <c r="B37" s="154" t="inlineStr">
        <is>
          <t>Nathaniel Barrett · Abel Doors &amp; Trim · Owner / Director</t>
        </is>
      </c>
    </row>
    <row r="38" ht="15" customHeight="1" s="151">
      <c r="A38" s="156" t="inlineStr">
        <is>
          <t>Contact</t>
        </is>
      </c>
      <c r="B38" s="154" t="inlineStr">
        <is>
          <t>n.barrett@abellumber.com · (254) 600-4910</t>
        </is>
      </c>
    </row>
    <row r="39" ht="15" customHeight="1" s="151">
      <c r="A39" s="156" t="inlineStr">
        <is>
          <t>Internal-only notes</t>
        </is>
      </c>
      <c r="B39" s="154" t="inlineStr">
        <is>
          <t>Chesmar_Win_Strategy_2026-05.md in same folder</t>
        </is>
      </c>
    </row>
    <row r="40"/>
    <row r="41"/>
    <row r="42"/>
    <row r="43"/>
    <row r="44"/>
    <row r="45"/>
    <row r="46"/>
    <row r="47"/>
    <row r="48"/>
    <row r="49"/>
  </sheetData>
  <mergeCells count="2">
    <mergeCell ref="A2:B2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150" min="1" max="1"/>
    <col width="26" customWidth="1" style="150" min="2" max="2"/>
    <col width="16" customWidth="1" style="150" min="3" max="3"/>
    <col width="24" customWidth="1" style="150" min="4" max="4"/>
    <col width="45" customWidth="1" style="150" min="5" max="5"/>
  </cols>
  <sheetData>
    <row r="1" ht="27.75" customHeight="1" s="151">
      <c r="A1" s="152" t="inlineStr">
        <is>
          <t>Builder Partner Rebate Program</t>
        </is>
      </c>
    </row>
    <row r="2" ht="15" customHeight="1" s="151">
      <c r="A2" s="153" t="inlineStr">
        <is>
          <t>Annual rebate paid against qualifying spend. No exclusivity required.</t>
        </is>
      </c>
    </row>
    <row r="4" ht="15" customHeight="1" s="151">
      <c r="A4" s="185" t="inlineStr">
        <is>
          <t>Tier</t>
        </is>
      </c>
      <c r="B4" s="185" t="inlineStr">
        <is>
          <t>Annual Spend Threshold</t>
        </is>
      </c>
      <c r="C4" s="185" t="inlineStr">
        <is>
          <t>Rate</t>
        </is>
      </c>
      <c r="D4" s="185" t="inlineStr">
        <is>
          <t>Payout</t>
        </is>
      </c>
      <c r="E4" s="185" t="inlineStr">
        <is>
          <t>Notes</t>
        </is>
      </c>
    </row>
    <row r="5" ht="15" customHeight="1" s="151">
      <c r="A5" s="209" t="inlineStr">
        <is>
          <t>Bronze</t>
        </is>
      </c>
      <c r="B5" s="186" t="inlineStr">
        <is>
          <t>$250K – $500K</t>
        </is>
      </c>
      <c r="C5" s="210" t="n">
        <v>0.02</v>
      </c>
      <c r="D5" s="186" t="inlineStr">
        <is>
          <t>Annual</t>
        </is>
      </c>
      <c r="E5" s="176" t="inlineStr">
        <is>
          <t>Pilot tier. Trail credit for partial-year qualification.</t>
        </is>
      </c>
    </row>
    <row r="6" ht="15" customHeight="1" s="151">
      <c r="A6" s="209" t="inlineStr">
        <is>
          <t>Silver</t>
        </is>
      </c>
      <c r="B6" s="186" t="inlineStr">
        <is>
          <t>$500K – $1,000K</t>
        </is>
      </c>
      <c r="C6" s="210" t="n">
        <v>0.03</v>
      </c>
      <c r="D6" s="186" t="inlineStr">
        <is>
          <t>Annual or quarterly (&gt;$750K)</t>
        </is>
      </c>
      <c r="E6" s="176" t="inlineStr">
        <is>
          <t>Projected Chesmar Year-1 entry.</t>
        </is>
      </c>
    </row>
    <row r="7" ht="21.75" customHeight="1" s="151">
      <c r="A7" s="209" t="inlineStr">
        <is>
          <t>Gold</t>
        </is>
      </c>
      <c r="B7" s="186" t="inlineStr">
        <is>
          <t>$1,000K+</t>
        </is>
      </c>
      <c r="C7" s="210" t="n">
        <v>0.04</v>
      </c>
      <c r="D7" s="186" t="inlineStr">
        <is>
          <t>Quarterly</t>
        </is>
      </c>
      <c r="E7" s="176" t="inlineStr">
        <is>
          <t>Projected Chesmar Year-2+. ~$36K-$56K/yr at $1.2-1.7M spend.</t>
        </is>
      </c>
    </row>
    <row r="9" ht="15" customHeight="1" s="151">
      <c r="A9" s="184" t="inlineStr">
        <is>
          <t>Sample projection at Chesmar range</t>
        </is>
      </c>
    </row>
    <row r="10" ht="15" customHeight="1" s="151">
      <c r="A10" s="185" t="inlineStr">
        <is>
          <t>Annual spend</t>
        </is>
      </c>
      <c r="B10" s="185" t="inlineStr">
        <is>
          <t>Tier</t>
        </is>
      </c>
      <c r="C10" s="185" t="inlineStr">
        <is>
          <t>Rate</t>
        </is>
      </c>
      <c r="D10" s="185" t="inlineStr">
        <is>
          <t>Annual rebate $</t>
        </is>
      </c>
      <c r="E10" s="185" t="n"/>
    </row>
    <row r="11" ht="15" customHeight="1" s="151">
      <c r="A11" s="211" t="n">
        <v>700000</v>
      </c>
      <c r="B11" s="150" t="inlineStr">
        <is>
          <t>Silver</t>
        </is>
      </c>
      <c r="C11" s="212" t="n">
        <v>0.03</v>
      </c>
      <c r="D11" s="213">
        <f>A11*C11</f>
        <v/>
      </c>
    </row>
    <row r="12" ht="15" customHeight="1" s="151">
      <c r="A12" s="211" t="n">
        <v>1000000</v>
      </c>
      <c r="B12" s="150" t="inlineStr">
        <is>
          <t>Gold</t>
        </is>
      </c>
      <c r="C12" s="212" t="n">
        <v>0.04</v>
      </c>
      <c r="D12" s="213">
        <f>A12*C12</f>
        <v/>
      </c>
    </row>
    <row r="13" ht="15" customHeight="1" s="151">
      <c r="A13" s="211" t="n">
        <v>1200000</v>
      </c>
      <c r="B13" s="150" t="inlineStr">
        <is>
          <t>Gold</t>
        </is>
      </c>
      <c r="C13" s="212" t="n">
        <v>0.04</v>
      </c>
      <c r="D13" s="213">
        <f>A13*C13</f>
        <v/>
      </c>
    </row>
    <row r="14" ht="15" customHeight="1" s="151">
      <c r="A14" s="211" t="n">
        <v>1500000</v>
      </c>
      <c r="B14" s="150" t="inlineStr">
        <is>
          <t>Gold</t>
        </is>
      </c>
      <c r="C14" s="212" t="n">
        <v>0.04</v>
      </c>
      <c r="D14" s="213">
        <f>A14*C14</f>
        <v/>
      </c>
    </row>
    <row r="15" ht="15" customHeight="1" s="151">
      <c r="A15" s="211" t="n">
        <v>1700000</v>
      </c>
      <c r="B15" s="150" t="inlineStr">
        <is>
          <t>Gold</t>
        </is>
      </c>
      <c r="C15" s="212" t="n">
        <v>0.04</v>
      </c>
      <c r="D15" s="213">
        <f>A15*C15</f>
        <v/>
      </c>
    </row>
  </sheetData>
  <mergeCells count="2">
    <mergeCell ref="A2:E2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50" min="1" max="1"/>
    <col width="16" customWidth="1" style="150" min="2" max="2"/>
    <col width="22" customWidth="1" style="150" min="3" max="3"/>
    <col width="52" customWidth="1" style="150" min="4" max="4"/>
  </cols>
  <sheetData>
    <row r="1" ht="27.75" customHeight="1" s="151">
      <c r="A1" s="152" t="inlineStr">
        <is>
          <t>Lead Times by SKU Type</t>
        </is>
      </c>
    </row>
    <row r="2" ht="15" customHeight="1" s="151">
      <c r="A2" s="153" t="inlineStr">
        <is>
          <t>Default standard material is 1–2 weeks. No 'ask your rep' answers.</t>
        </is>
      </c>
    </row>
    <row r="4" ht="15" customHeight="1" s="151">
      <c r="A4" s="185" t="inlineStr">
        <is>
          <t>SKU Type</t>
        </is>
      </c>
      <c r="B4" s="185" t="inlineStr">
        <is>
          <t>Status</t>
        </is>
      </c>
      <c r="C4" s="185" t="inlineStr">
        <is>
          <t>Order to Delivery</t>
        </is>
      </c>
      <c r="D4" s="185" t="inlineStr">
        <is>
          <t>Notes</t>
        </is>
      </c>
    </row>
    <row r="5" ht="15" customHeight="1" s="151">
      <c r="A5" s="186" t="inlineStr">
        <is>
          <t>Interior 6'8" prehung (Carrara/Roman/Riverside)</t>
        </is>
      </c>
      <c r="B5" s="214" t="inlineStr">
        <is>
          <t>Stocked</t>
        </is>
      </c>
      <c r="C5" s="215" t="inlineStr">
        <is>
          <t>1–2 weeks</t>
        </is>
      </c>
      <c r="D5" s="176" t="inlineStr">
        <is>
          <t>Standard Chesmar profiles, in-house prehang Gainesville</t>
        </is>
      </c>
    </row>
    <row r="6" ht="15" customHeight="1" s="151">
      <c r="A6" s="186" t="inlineStr">
        <is>
          <t>B-218 base + matching 2-1/2" casing</t>
        </is>
      </c>
      <c r="B6" s="214" t="inlineStr">
        <is>
          <t>Stocked</t>
        </is>
      </c>
      <c r="C6" s="215" t="inlineStr">
        <is>
          <t>Same day–1 week</t>
        </is>
      </c>
      <c r="D6" s="176" t="inlineStr">
        <is>
          <t>By the LF or full pallets, staged per community</t>
        </is>
      </c>
    </row>
    <row r="7" ht="15" customHeight="1" s="151">
      <c r="A7" s="186" t="inlineStr">
        <is>
          <t>Closet 1x12 BN shelving + wood rod</t>
        </is>
      </c>
      <c r="B7" s="214" t="inlineStr">
        <is>
          <t>Stocked</t>
        </is>
      </c>
      <c r="C7" s="215" t="inlineStr">
        <is>
          <t>1 week</t>
        </is>
      </c>
      <c r="D7" s="176" t="inlineStr">
        <is>
          <t>Per-plan quantities</t>
        </is>
      </c>
    </row>
    <row r="8" ht="15" customHeight="1" s="151">
      <c r="A8" s="186" t="inlineStr">
        <is>
          <t>Front 3080 6-panel fiberglass SC</t>
        </is>
      </c>
      <c r="B8" s="214" t="inlineStr">
        <is>
          <t>Stocked</t>
        </is>
      </c>
      <c r="C8" s="215" t="inlineStr">
        <is>
          <t>1–2 weeks</t>
        </is>
      </c>
      <c r="D8" s="176" t="inlineStr">
        <is>
          <t>Final-door install on closeout</t>
        </is>
      </c>
    </row>
    <row r="9" ht="15" customHeight="1" s="151">
      <c r="A9" s="186" t="inlineStr">
        <is>
          <t>Patio 2880 1-Lite w/ internal blinds</t>
        </is>
      </c>
      <c r="B9" s="214" t="inlineStr">
        <is>
          <t>Stocked</t>
        </is>
      </c>
      <c r="C9" s="215" t="inlineStr">
        <is>
          <t>2–3 weeks</t>
        </is>
      </c>
      <c r="D9" s="176" t="inlineStr">
        <is>
          <t>Internal blinds adds lead time vs plain glass</t>
        </is>
      </c>
    </row>
    <row r="10" ht="15" customHeight="1" s="151">
      <c r="A10" s="186" t="inlineStr">
        <is>
          <t>Garage-to-house 3068 metal fire-rated</t>
        </is>
      </c>
      <c r="B10" s="214" t="inlineStr">
        <is>
          <t>Stocked</t>
        </is>
      </c>
      <c r="C10" s="215" t="inlineStr">
        <is>
          <t>1–2 weeks</t>
        </is>
      </c>
      <c r="D10" s="176" t="inlineStr">
        <is>
          <t>Tagged hardware, code-compliant</t>
        </is>
      </c>
    </row>
    <row r="11" ht="15" customHeight="1" s="151">
      <c r="A11" s="186" t="inlineStr">
        <is>
          <t>R10 attic stair (Atlas 350LB)</t>
        </is>
      </c>
      <c r="B11" s="214" t="inlineStr">
        <is>
          <t>Stocked</t>
        </is>
      </c>
      <c r="C11" s="215" t="inlineStr">
        <is>
          <t>1–2 weeks</t>
        </is>
      </c>
      <c r="D11" s="176" t="inlineStr">
        <is>
          <t>Fire-treated variant +1 week</t>
        </is>
      </c>
    </row>
    <row r="12" ht="15" customHeight="1" s="151">
      <c r="A12" s="186" t="inlineStr">
        <is>
          <t>Hardware — Sure-Loc (Bloomfield equivalent)</t>
        </is>
      </c>
      <c r="B12" s="214" t="inlineStr">
        <is>
          <t>Stocked</t>
        </is>
      </c>
      <c r="C12" s="215" t="inlineStr">
        <is>
          <t>1–2 weeks</t>
        </is>
      </c>
      <c r="D12" s="176" t="inlineStr">
        <is>
          <t>Single delivery with door order, via Core Decorative</t>
        </is>
      </c>
    </row>
    <row r="13" ht="15" customHeight="1" s="151">
      <c r="A13" s="186" t="inlineStr">
        <is>
          <t>Hardware — Pamex</t>
        </is>
      </c>
      <c r="B13" s="216" t="inlineStr">
        <is>
          <t>Semi-Custom</t>
        </is>
      </c>
      <c r="C13" s="215" t="inlineStr">
        <is>
          <t>2–3 weeks</t>
        </is>
      </c>
      <c r="D13" s="176" t="inlineStr">
        <is>
          <t>Initial orders; once volume confirmed, moves to stocked</t>
        </is>
      </c>
    </row>
    <row r="14" ht="15" customHeight="1" s="151">
      <c r="A14" s="186" t="inlineStr">
        <is>
          <t>Hardware — Kwikset (Hancock/Cove/Dakota)</t>
        </is>
      </c>
      <c r="B14" s="214" t="inlineStr">
        <is>
          <t>Stocked</t>
        </is>
      </c>
      <c r="C14" s="215" t="inlineStr">
        <is>
          <t>Same day–1 week</t>
        </is>
      </c>
      <c r="D14" s="176" t="inlineStr">
        <is>
          <t>Standard distribution, matched finishes</t>
        </is>
      </c>
    </row>
    <row r="15" ht="15" customHeight="1" s="151">
      <c r="A15" s="186" t="inlineStr">
        <is>
          <t>Custom mahogany front + sidelights (upgrade)</t>
        </is>
      </c>
      <c r="B15" s="217" t="inlineStr">
        <is>
          <t>Custom</t>
        </is>
      </c>
      <c r="C15" s="215" t="inlineStr">
        <is>
          <t>3–5 weeks</t>
        </is>
      </c>
      <c r="D15" s="176" t="inlineStr">
        <is>
          <t>Hoelscher build-to-plan, called out by name</t>
        </is>
      </c>
    </row>
    <row r="16" ht="15" customHeight="1" s="151">
      <c r="A16" s="186" t="inlineStr">
        <is>
          <t>Western Sliders (multi-slide, bi-fold)</t>
        </is>
      </c>
      <c r="B16" s="217" t="inlineStr">
        <is>
          <t>Custom</t>
        </is>
      </c>
      <c r="C16" s="215" t="inlineStr">
        <is>
          <t>6–10 weeks</t>
        </is>
      </c>
      <c r="D16" s="176" t="inlineStr">
        <is>
          <t>Reserve-tier upgrade, quoted separately</t>
        </is>
      </c>
    </row>
  </sheetData>
  <mergeCells count="2">
    <mergeCell ref="A1:D1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7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50" min="1" max="1"/>
    <col width="45" customWidth="1" style="150" min="2" max="2"/>
    <col width="12" customWidth="1" style="150" min="3" max="4"/>
    <col width="14" customWidth="1" style="150" min="5" max="5"/>
    <col width="24" customWidth="1" style="150" min="6" max="6"/>
  </cols>
  <sheetData>
    <row r="1" ht="31.5" customHeight="1" s="151">
      <c r="A1" s="159" t="inlineStr">
        <is>
          <t>ABEL DOORS &amp; TRIM</t>
        </is>
      </c>
      <c r="D1" s="160" t="inlineStr">
        <is>
          <t>Quote #ADT-CHM-BEL-051326</t>
        </is>
      </c>
    </row>
    <row r="2" ht="15" customHeight="1" s="151">
      <c r="A2" s="161" t="inlineStr">
        <is>
          <t>TURNKEY DOOR · TRIM · HARDWARE QUOTE</t>
        </is>
      </c>
    </row>
    <row r="4" ht="21.75" customHeight="1" s="151">
      <c r="A4" s="162" t="inlineStr">
        <is>
          <t>QUOTE TO</t>
        </is>
      </c>
      <c r="B4" s="163" t="inlineStr">
        <is>
          <t>Chesmar Homes — Dallas Division</t>
        </is>
      </c>
      <c r="D4" s="164" t="inlineStr">
        <is>
          <t>PLAN</t>
        </is>
      </c>
      <c r="E4" s="163" t="inlineStr">
        <is>
          <t>Bel Air</t>
        </is>
      </c>
    </row>
    <row r="5" ht="15" customHeight="1" s="151">
      <c r="A5" s="164" t="inlineStr">
        <is>
          <t>ATTN</t>
        </is>
      </c>
      <c r="B5" s="165" t="inlineStr">
        <is>
          <t>David Samson, VP Purchasing</t>
        </is>
      </c>
      <c r="D5" s="164" t="inlineStr">
        <is>
          <t>SQ FT (AC)</t>
        </is>
      </c>
      <c r="E5" s="166" t="n">
        <v>2400</v>
      </c>
    </row>
    <row r="6" ht="15" customHeight="1" s="151">
      <c r="A6" s="164" t="inlineStr">
        <is>
          <t>PREPARED BY</t>
        </is>
      </c>
      <c r="B6" s="165" t="inlineStr">
        <is>
          <t>Nathaniel Barrett · Owner / Director · Abel Doors &amp; Trim</t>
        </is>
      </c>
      <c r="D6" s="164" t="inlineStr">
        <is>
          <t>QUOTE DATE</t>
        </is>
      </c>
      <c r="E6" s="165" t="inlineStr">
        <is>
          <t>May 13, 2026</t>
        </is>
      </c>
    </row>
    <row r="7" ht="15" customHeight="1" s="151">
      <c r="A7" s="164" t="inlineStr">
        <is>
          <t>SCOPE</t>
        </is>
      </c>
      <c r="B7" s="154" t="inlineStr">
        <is>
          <t>Material + install for DFW Level 1 spec (Carrara/Roman/Riverside, B-218 base, Pamex hardware)</t>
        </is>
      </c>
    </row>
    <row r="9" ht="18" customHeight="1" s="151">
      <c r="A9" s="167" t="inlineStr">
        <is>
          <t>TOTAL TURNKEY</t>
        </is>
      </c>
      <c r="B9" s="167" t="inlineStr">
        <is>
          <t>LEAD TIME</t>
        </is>
      </c>
      <c r="D9" s="167" t="inlineStr">
        <is>
          <t>QUOTE VALID</t>
        </is>
      </c>
    </row>
    <row r="10" ht="36" customHeight="1" s="151">
      <c r="A10" s="168">
        <f>E53</f>
        <v/>
      </c>
      <c r="B10" s="169" t="inlineStr">
        <is>
          <t>1–2 weeks</t>
        </is>
      </c>
      <c r="D10" s="169" t="inlineStr">
        <is>
          <t>90 days</t>
        </is>
      </c>
    </row>
    <row r="11" ht="15" customHeight="1" s="151">
      <c r="A11" s="170" t="inlineStr">
        <is>
          <t>#</t>
        </is>
      </c>
      <c r="B11" s="171" t="inlineStr">
        <is>
          <t>1.0  INTERIOR DOORS — PREHUNG</t>
        </is>
      </c>
      <c r="C11" s="171" t="inlineStr">
        <is>
          <t>QTY</t>
        </is>
      </c>
      <c r="D11" s="171" t="inlineStr">
        <is>
          <t>UNIT</t>
        </is>
      </c>
      <c r="E11" s="171" t="inlineStr">
        <is>
          <t>EXTENDED</t>
        </is>
      </c>
      <c r="F11" s="171" t="inlineStr">
        <is>
          <t>NOTES</t>
        </is>
      </c>
    </row>
    <row r="12" ht="23.25" customHeight="1" s="151">
      <c r="A12" s="172" t="inlineStr">
        <is>
          <t>1.1</t>
        </is>
      </c>
      <c r="B12" s="173" t="inlineStr">
        <is>
          <t>2868 Carrara — solid pine, 2-panel square top (LH/RH mix)</t>
        </is>
      </c>
      <c r="C12" s="172" t="n">
        <v>12</v>
      </c>
      <c r="D12" s="174" t="n">
        <v>109.95</v>
      </c>
      <c r="E12" s="175">
        <f>C12*D12</f>
        <v/>
      </c>
      <c r="F12" s="176" t="inlineStr">
        <is>
          <t>ADT-built prehang, 1-3/8" HC</t>
        </is>
      </c>
    </row>
    <row r="13" ht="23.25" customHeight="1" s="151">
      <c r="A13" s="172" t="inlineStr">
        <is>
          <t>1.2</t>
        </is>
      </c>
      <c r="B13" s="173" t="inlineStr">
        <is>
          <t>2868 Riverside upgrade — 5-panel craftsman (optional, 2 doors)</t>
        </is>
      </c>
      <c r="C13" s="172" t="n">
        <v>2</v>
      </c>
      <c r="D13" s="174" t="n">
        <v>218</v>
      </c>
      <c r="E13" s="175">
        <f>C13*D13</f>
        <v/>
      </c>
      <c r="F13" s="176" t="inlineStr">
        <is>
          <t>ADT-built SC variant — owner-selected upgrade</t>
        </is>
      </c>
    </row>
    <row r="14" ht="21.75" customHeight="1" s="151">
      <c r="A14" s="172" t="inlineStr">
        <is>
          <t>1.3</t>
        </is>
      </c>
      <c r="B14" s="173" t="inlineStr">
        <is>
          <t>20-min Fire-Rated Garage Separator (if applicable)</t>
        </is>
      </c>
      <c r="C14" s="172" t="n">
        <v>1</v>
      </c>
      <c r="D14" s="174" t="n">
        <v>165</v>
      </c>
      <c r="E14" s="175">
        <f>C14*D14</f>
        <v/>
      </c>
      <c r="F14" s="176" t="inlineStr">
        <is>
          <t>Tagged hardware, code-compliant</t>
        </is>
      </c>
    </row>
    <row r="15" ht="15" customHeight="1" s="151">
      <c r="B15" s="177" t="inlineStr">
        <is>
          <t>Subtotal — Interior Doors</t>
        </is>
      </c>
      <c r="E15" s="178">
        <f>SUM(E12:E14)</f>
        <v/>
      </c>
    </row>
    <row r="17" ht="15" customHeight="1" s="151">
      <c r="A17" s="170" t="inlineStr">
        <is>
          <t>#</t>
        </is>
      </c>
      <c r="B17" s="171" t="inlineStr">
        <is>
          <t>2.0  EXTERIOR DOORS</t>
        </is>
      </c>
      <c r="C17" s="171" t="inlineStr">
        <is>
          <t>QTY</t>
        </is>
      </c>
      <c r="D17" s="171" t="inlineStr">
        <is>
          <t>UNIT</t>
        </is>
      </c>
      <c r="E17" s="171" t="inlineStr">
        <is>
          <t>EXTENDED</t>
        </is>
      </c>
      <c r="F17" s="171" t="inlineStr">
        <is>
          <t>NOTES</t>
        </is>
      </c>
    </row>
    <row r="18" ht="23.25" customHeight="1" s="151">
      <c r="A18" s="172" t="inlineStr">
        <is>
          <t>2.1</t>
        </is>
      </c>
      <c r="B18" s="173" t="inlineStr">
        <is>
          <t>Front Door — 3080 6-panel Fiberglass 1-3/4" SC, primed</t>
        </is>
      </c>
      <c r="C18" s="172" t="n">
        <v>1</v>
      </c>
      <c r="D18" s="174" t="n">
        <v>248</v>
      </c>
      <c r="E18" s="175">
        <f>C18*D18</f>
        <v/>
      </c>
      <c r="F18" s="176" t="inlineStr">
        <is>
          <t>Final-door install on closeout, dunnage during build</t>
        </is>
      </c>
    </row>
    <row r="19" ht="21.75" customHeight="1" s="151">
      <c r="A19" s="172" t="inlineStr">
        <is>
          <t>2.2</t>
        </is>
      </c>
      <c r="B19" s="173" t="inlineStr">
        <is>
          <t>Patio Door — 2880 1-Lite w/ Internal Mini Blinds, metal</t>
        </is>
      </c>
      <c r="C19" s="172" t="n">
        <v>1</v>
      </c>
      <c r="D19" s="174" t="n">
        <v>1059</v>
      </c>
      <c r="E19" s="175">
        <f>C19*D19</f>
        <v/>
      </c>
      <c r="F19" s="176" t="inlineStr">
        <is>
          <t>1-3/4" 4-5/8" BM SN hinges · 2-3 wk lead (internal blinds)</t>
        </is>
      </c>
    </row>
    <row r="20" ht="23.25" customHeight="1" s="151">
      <c r="A20" s="172" t="inlineStr">
        <is>
          <t>2.3</t>
        </is>
      </c>
      <c r="B20" s="173" t="inlineStr">
        <is>
          <t>Garage-to-House — 3068 6-Panel Metal Flush, double-bored</t>
        </is>
      </c>
      <c r="C20" s="172" t="n">
        <v>1</v>
      </c>
      <c r="D20" s="174" t="n">
        <v>322</v>
      </c>
      <c r="E20" s="175">
        <f>C20*D20</f>
        <v/>
      </c>
      <c r="F20" s="176" t="inlineStr">
        <is>
          <t>ADT-prehang, 4-5/8" BM black hinges</t>
        </is>
      </c>
    </row>
    <row r="21" ht="21.75" customHeight="1" s="151">
      <c r="A21" s="172" t="inlineStr">
        <is>
          <t>2.4</t>
        </is>
      </c>
      <c r="B21" s="173" t="inlineStr">
        <is>
          <t>R10 Attic Stair — A2554 22-1/2 x 54, Atlas 350LB</t>
        </is>
      </c>
      <c r="C21" s="172" t="n">
        <v>1</v>
      </c>
      <c r="D21" s="174" t="n">
        <v>478</v>
      </c>
      <c r="E21" s="175">
        <f>C21*D21</f>
        <v/>
      </c>
      <c r="F21" s="176" t="inlineStr">
        <is>
          <t>R10 per Chesmar spec when inside home</t>
        </is>
      </c>
    </row>
    <row r="22" ht="15" customHeight="1" s="151">
      <c r="A22" s="172" t="inlineStr">
        <is>
          <t>2.5</t>
        </is>
      </c>
      <c r="B22" s="173" t="inlineStr">
        <is>
          <t>Brickmold 17' Primed FJ — front door installation</t>
        </is>
      </c>
      <c r="C22" s="172" t="n">
        <v>1</v>
      </c>
      <c r="D22" s="174" t="n">
        <v>19.5</v>
      </c>
      <c r="E22" s="175">
        <f>C22*D22</f>
        <v/>
      </c>
      <c r="F22" s="176" t="inlineStr">
        <is>
          <t>Per home, front entry</t>
        </is>
      </c>
    </row>
    <row r="23" ht="15" customHeight="1" s="151">
      <c r="B23" s="177" t="inlineStr">
        <is>
          <t>Subtotal — Exterior Doors</t>
        </is>
      </c>
      <c r="E23" s="178">
        <f>SUM(E18:E22)</f>
        <v/>
      </c>
    </row>
    <row r="25" ht="15" customHeight="1" s="151">
      <c r="A25" s="170" t="inlineStr">
        <is>
          <t>#</t>
        </is>
      </c>
      <c r="B25" s="171" t="inlineStr">
        <is>
          <t>3.0  TRIM MATERIAL</t>
        </is>
      </c>
      <c r="C25" s="171" t="inlineStr">
        <is>
          <t>QTY</t>
        </is>
      </c>
      <c r="D25" s="171" t="inlineStr">
        <is>
          <t>UNIT</t>
        </is>
      </c>
      <c r="E25" s="171" t="inlineStr">
        <is>
          <t>EXTENDED</t>
        </is>
      </c>
      <c r="F25" s="171" t="inlineStr">
        <is>
          <t>NOTES</t>
        </is>
      </c>
    </row>
    <row r="26" ht="32.25" customHeight="1" s="151">
      <c r="A26" s="172" t="inlineStr">
        <is>
          <t>3.1</t>
        </is>
      </c>
      <c r="B26" s="173" t="inlineStr">
        <is>
          <t>B-218 Base 5-1/4" MDF Primed — 16' boards (256 LF)</t>
        </is>
      </c>
      <c r="C26" s="172" t="n">
        <v>16</v>
      </c>
      <c r="D26" s="174" t="n">
        <v>11.5</v>
      </c>
      <c r="E26" s="175">
        <f>C26*D26</f>
        <v/>
      </c>
      <c r="F26" s="176" t="inlineStr">
        <is>
          <t>Spec'd as B-211/B-218 equivalent; cheaper than B-322 by $0.05/lf</t>
        </is>
      </c>
    </row>
    <row r="27" ht="23.25" customHeight="1" s="151">
      <c r="A27" s="172" t="inlineStr">
        <is>
          <t>3.2</t>
        </is>
      </c>
      <c r="B27" s="173" t="inlineStr">
        <is>
          <t>C-322 Casing 2-1/2" FJ Primed — 14'2" boards (354 LF)</t>
        </is>
      </c>
      <c r="C27" s="172" t="n">
        <v>26</v>
      </c>
      <c r="D27" s="174" t="n">
        <v>7.85</v>
      </c>
      <c r="E27" s="175">
        <f>C27*D27</f>
        <v/>
      </c>
      <c r="F27" s="176" t="inlineStr">
        <is>
          <t>Matched 2-1/2" casing to B-218 base</t>
        </is>
      </c>
    </row>
    <row r="28" ht="21.75" customHeight="1" s="151">
      <c r="A28" s="172" t="inlineStr">
        <is>
          <t>3.3</t>
        </is>
      </c>
      <c r="B28" s="173" t="inlineStr">
        <is>
          <t>Window Stool WM-1021 5-1/4" FJ Primed × 4 windows</t>
        </is>
      </c>
      <c r="C28" s="172" t="n">
        <v>4</v>
      </c>
      <c r="D28" s="174" t="n">
        <v>19.5</v>
      </c>
      <c r="E28" s="175">
        <f>C28*D28</f>
        <v/>
      </c>
      <c r="F28" s="176" t="inlineStr">
        <is>
          <t>Per Chesmar spec — non-transom windows only</t>
        </is>
      </c>
    </row>
    <row r="29" ht="15" customHeight="1" s="151">
      <c r="B29" s="177" t="inlineStr">
        <is>
          <t>Subtotal — Trim Material</t>
        </is>
      </c>
      <c r="E29" s="178">
        <f>SUM(E26:E28)</f>
        <v/>
      </c>
    </row>
    <row r="31" ht="15" customHeight="1" s="151">
      <c r="A31" s="170" t="inlineStr">
        <is>
          <t>#</t>
        </is>
      </c>
      <c r="B31" s="171" t="inlineStr">
        <is>
          <t>4.0  CLOSETS</t>
        </is>
      </c>
      <c r="C31" s="171" t="inlineStr">
        <is>
          <t>QTY</t>
        </is>
      </c>
      <c r="D31" s="171" t="inlineStr">
        <is>
          <t>UNIT</t>
        </is>
      </c>
      <c r="E31" s="171" t="inlineStr">
        <is>
          <t>EXTENDED</t>
        </is>
      </c>
      <c r="F31" s="171" t="inlineStr">
        <is>
          <t>NOTES</t>
        </is>
      </c>
    </row>
    <row r="32" ht="21.75" customHeight="1" s="151">
      <c r="A32" s="172" t="inlineStr">
        <is>
          <t>4.1</t>
        </is>
      </c>
      <c r="B32" s="173" t="inlineStr">
        <is>
          <t>1x12 Bullnose Particle Board — 12' boards (96 LF)</t>
        </is>
      </c>
      <c r="C32" s="172" t="n">
        <v>8</v>
      </c>
      <c r="D32" s="174" t="n">
        <v>13.5</v>
      </c>
      <c r="E32" s="175">
        <f>C32*D32</f>
        <v/>
      </c>
      <c r="F32" s="176" t="inlineStr">
        <is>
          <t>Per Chesmar spec — 12" BN closet shelving</t>
        </is>
      </c>
    </row>
    <row r="33" ht="21.75" customHeight="1" s="151">
      <c r="A33" s="172" t="inlineStr">
        <is>
          <t>4.2</t>
        </is>
      </c>
      <c r="B33" s="173" t="inlineStr">
        <is>
          <t>Full Round Closet Rod 1-1/4" × 16'</t>
        </is>
      </c>
      <c r="C33" s="172" t="n">
        <v>6</v>
      </c>
      <c r="D33" s="174" t="n">
        <v>9.949999999999999</v>
      </c>
      <c r="E33" s="175">
        <f>C33*D33</f>
        <v/>
      </c>
      <c r="F33" s="176" t="inlineStr">
        <is>
          <t>Matched wood rod per Chesmar spec</t>
        </is>
      </c>
    </row>
    <row r="34" ht="15" customHeight="1" s="151">
      <c r="B34" s="177" t="inlineStr">
        <is>
          <t>Subtotal — Closets</t>
        </is>
      </c>
      <c r="E34" s="178">
        <f>SUM(E32:E33)</f>
        <v/>
      </c>
    </row>
    <row r="36" ht="26.25" customHeight="1" s="151">
      <c r="A36" s="170" t="inlineStr">
        <is>
          <t>#</t>
        </is>
      </c>
      <c r="B36" s="171" t="inlineStr">
        <is>
          <t>5.0  HARDWARE (Pamex Package — see Hardware Options tab for alternates)</t>
        </is>
      </c>
      <c r="C36" s="171" t="inlineStr">
        <is>
          <t>QTY</t>
        </is>
      </c>
      <c r="D36" s="171" t="inlineStr">
        <is>
          <t>UNIT</t>
        </is>
      </c>
      <c r="E36" s="171" t="inlineStr">
        <is>
          <t>EXTENDED</t>
        </is>
      </c>
      <c r="F36" s="171" t="inlineStr">
        <is>
          <t>NOTES</t>
        </is>
      </c>
    </row>
    <row r="37" ht="34.5" customHeight="1" s="151">
      <c r="A37" s="172" t="inlineStr">
        <is>
          <t>5.1</t>
        </is>
      </c>
      <c r="B37" s="173" t="inlineStr">
        <is>
          <t>Hardware package — per-home rollup (handleset + deadbolt + interior knobs/levers + 2 bath sets + hinges + garage tagged)</t>
        </is>
      </c>
      <c r="C37" s="172" t="n">
        <v>1</v>
      </c>
      <c r="D37" s="174" t="n">
        <v>399</v>
      </c>
      <c r="E37" s="175">
        <f>C37*D37</f>
        <v/>
      </c>
      <c r="F37" s="176" t="inlineStr">
        <is>
          <t>Pamex value tier · Sure-Loc alternate $589/home · Cove upgrade $794/home</t>
        </is>
      </c>
    </row>
    <row r="38" ht="15" customHeight="1" s="151">
      <c r="B38" s="177" t="inlineStr">
        <is>
          <t>Subtotal — Hardware</t>
        </is>
      </c>
      <c r="E38" s="178">
        <f>SUM(E37)</f>
        <v/>
      </c>
    </row>
    <row r="40" ht="15" customHeight="1" s="151">
      <c r="A40" s="170" t="inlineStr">
        <is>
          <t>#</t>
        </is>
      </c>
      <c r="B40" s="171" t="inlineStr">
        <is>
          <t>6.0  LABOR — IN-HOUSE ABEL CREW</t>
        </is>
      </c>
      <c r="C40" s="171" t="inlineStr">
        <is>
          <t>QTY</t>
        </is>
      </c>
      <c r="D40" s="171" t="inlineStr">
        <is>
          <t>UNIT</t>
        </is>
      </c>
      <c r="E40" s="171" t="inlineStr">
        <is>
          <t>EXTENDED</t>
        </is>
      </c>
      <c r="F40" s="171" t="inlineStr">
        <is>
          <t>NOTES</t>
        </is>
      </c>
    </row>
    <row r="41" ht="21.75" customHeight="1" s="151">
      <c r="A41" s="172" t="inlineStr">
        <is>
          <t>6.1</t>
        </is>
      </c>
      <c r="B41" s="173" t="inlineStr">
        <is>
          <t>Trim install @ $0.55/AC sqft × 2400 sqft</t>
        </is>
      </c>
      <c r="C41" s="172" t="n">
        <v>2400</v>
      </c>
      <c r="D41" s="174" t="n">
        <v>0.55</v>
      </c>
      <c r="E41" s="175">
        <f>C41*D41</f>
        <v/>
      </c>
      <c r="F41" s="176" t="inlineStr">
        <is>
          <t>Abel in-house crew · one pre-walk + QC walk + punch return</t>
        </is>
      </c>
    </row>
    <row r="42" ht="21.75" customHeight="1" s="151">
      <c r="A42" s="172" t="inlineStr">
        <is>
          <t>6.2</t>
        </is>
      </c>
      <c r="B42" s="173" t="inlineStr">
        <is>
          <t>Hardware install @ $0.10/AC sqft × 2400 sqft</t>
        </is>
      </c>
      <c r="C42" s="172" t="n">
        <v>2400</v>
      </c>
      <c r="D42" s="174" t="n">
        <v>0.1</v>
      </c>
      <c r="E42" s="175">
        <f>C42*D42</f>
        <v/>
      </c>
      <c r="F42" s="176" t="inlineStr">
        <is>
          <t>Same crew, included in delivery sequence</t>
        </is>
      </c>
    </row>
    <row r="43" ht="32.25" customHeight="1" s="151">
      <c r="A43" s="172" t="inlineStr">
        <is>
          <t>6.3</t>
        </is>
      </c>
      <c r="B43" s="173" t="inlineStr">
        <is>
          <t>Exterior door install (front + patio + garage-to-house)</t>
        </is>
      </c>
      <c r="C43" s="172" t="n">
        <v>3</v>
      </c>
      <c r="D43" s="174" t="n">
        <v>65</v>
      </c>
      <c r="E43" s="175">
        <f>C43*D43</f>
        <v/>
      </c>
      <c r="F43" s="176" t="inlineStr">
        <is>
          <t>Per door, standard size · special-order fronts priced separately</t>
        </is>
      </c>
    </row>
    <row r="44" ht="15" customHeight="1" s="151">
      <c r="A44" s="172" t="inlineStr">
        <is>
          <t>6.4</t>
        </is>
      </c>
      <c r="B44" s="173" t="inlineStr">
        <is>
          <t>R10 Attic stair install</t>
        </is>
      </c>
      <c r="C44" s="172" t="n">
        <v>1</v>
      </c>
      <c r="D44" s="174" t="n">
        <v>110</v>
      </c>
      <c r="E44" s="175">
        <f>C44*D44</f>
        <v/>
      </c>
      <c r="F44" s="176" t="inlineStr">
        <is>
          <t>Standard R10 install</t>
        </is>
      </c>
    </row>
    <row r="45" ht="15" customHeight="1" s="151">
      <c r="B45" s="177" t="inlineStr">
        <is>
          <t>Subtotal — Labor</t>
        </is>
      </c>
      <c r="E45" s="178">
        <f>SUM(E41:E44)</f>
        <v/>
      </c>
    </row>
    <row r="47" ht="15" customHeight="1" s="151">
      <c r="A47" s="170" t="inlineStr">
        <is>
          <t>#</t>
        </is>
      </c>
      <c r="B47" s="171" t="inlineStr">
        <is>
          <t>7.0  TOTALS</t>
        </is>
      </c>
      <c r="C47" s="171" t="inlineStr">
        <is>
          <t>QTY</t>
        </is>
      </c>
      <c r="D47" s="171" t="inlineStr">
        <is>
          <t>UNIT</t>
        </is>
      </c>
      <c r="E47" s="171" t="inlineStr">
        <is>
          <t>EXTENDED</t>
        </is>
      </c>
      <c r="F47" s="171" t="inlineStr">
        <is>
          <t>NOTES</t>
        </is>
      </c>
    </row>
    <row r="48" ht="15" customHeight="1" s="151">
      <c r="B48" s="179" t="inlineStr">
        <is>
          <t>Material + Hardware Subtotal</t>
        </is>
      </c>
      <c r="E48" s="180">
        <f>E15+E23+E29+E34+E38</f>
        <v/>
      </c>
    </row>
    <row r="49" ht="15" customHeight="1" s="151">
      <c r="B49" s="179" t="inlineStr">
        <is>
          <t>Labor Subtotal</t>
        </is>
      </c>
      <c r="E49" s="181">
        <f>E45</f>
        <v/>
      </c>
    </row>
    <row r="50" ht="15" customHeight="1" s="151">
      <c r="B50" s="177" t="inlineStr">
        <is>
          <t>Subtotal Before Management Fee</t>
        </is>
      </c>
      <c r="E50" s="178">
        <f>E48+E49</f>
        <v/>
      </c>
    </row>
    <row r="51" ht="15" customHeight="1" s="151">
      <c r="B51" s="179" t="inlineStr">
        <is>
          <t>3% Turnkey Management Fee</t>
        </is>
      </c>
      <c r="E51" s="180">
        <f>E50*0.03</f>
        <v/>
      </c>
      <c r="F51" s="164" t="inlineStr">
        <is>
          <t>Single PO · PM · QC walk · Aegis portal</t>
        </is>
      </c>
    </row>
    <row r="53" ht="27.75" customHeight="1" s="151">
      <c r="B53" s="182" t="inlineStr">
        <is>
          <t>🎯 TURNKEY TOTAL PER HOME</t>
        </is>
      </c>
      <c r="E53" s="183">
        <f>E50+E51</f>
        <v/>
      </c>
    </row>
    <row r="55" ht="15" customHeight="1" s="151">
      <c r="A55" s="184" t="inlineStr">
        <is>
          <t>TERMS</t>
        </is>
      </c>
    </row>
    <row r="56" ht="15" customHeight="1" s="151">
      <c r="A56" s="162" t="inlineStr">
        <is>
          <t>1. Pricing valid 90 days from quote date. Subject to material cost adjustments after expiration.</t>
        </is>
      </c>
    </row>
    <row r="57" ht="15" customHeight="1" s="151">
      <c r="A57" s="162" t="inlineStr">
        <is>
          <t>2. Standard material lead time 1–2 weeks after PO release. Internal-blind patio doors: 2–3 weeks (called out individually).</t>
        </is>
      </c>
    </row>
    <row r="58" ht="15" customHeight="1" s="151">
      <c r="A58" s="162" t="inlineStr">
        <is>
          <t>3. Custom mahogany front doors and Western Sliders (if added) carry independent 3–5 week and 6–10 week lead times respectively.</t>
        </is>
      </c>
    </row>
    <row r="59" ht="21.75" customHeight="1" s="151">
      <c r="A59" s="162" t="inlineStr">
        <is>
          <t>4. 3% turnkey management fee covers single PO, dedicated PM (named at PO release), QC walk per home, warranty channel, Aegis Builder Portal access.</t>
        </is>
      </c>
    </row>
    <row r="60" ht="15" customHeight="1" s="151">
      <c r="A60" s="162" t="inlineStr">
        <is>
          <t>5. Payment terms: Net 30 from invoice date. Quarterly Builder Partner Rebate paid against qualifying annual spend (see separate Rebate Tiers schedule).</t>
        </is>
      </c>
    </row>
    <row r="61" ht="15" customHeight="1" s="151">
      <c r="A61" s="162" t="inlineStr">
        <is>
          <t>6. Specs verified against David Samson's 5/22/2025 spec sheet for Chesmar DFW Level 1. Spec changes priced as a revision before fulfillment.</t>
        </is>
      </c>
    </row>
    <row r="62" ht="15" customHeight="1" s="151">
      <c r="A62" s="162" t="inlineStr">
        <is>
          <t>7. Labor includes one pre-walk and one QC walk. Additional punch-out work billed at $85/hour with prior approval.</t>
        </is>
      </c>
    </row>
    <row r="64" ht="15" customHeight="1" s="151">
      <c r="A64" s="184" t="inlineStr">
        <is>
          <t>EXCLUSIONS</t>
        </is>
      </c>
    </row>
    <row r="65" ht="15" customHeight="1" s="151">
      <c r="A65" s="162" t="inlineStr">
        <is>
          <t>• Permits, surveys, dumpsters, site protection</t>
        </is>
      </c>
    </row>
    <row r="66" ht="15" customHeight="1" s="151">
      <c r="A66" s="162" t="inlineStr">
        <is>
          <t>• Cabinetry, countertops, mirrors, plumbing fixtures</t>
        </is>
      </c>
    </row>
    <row r="67" ht="15" customHeight="1" s="151">
      <c r="A67" s="162" t="inlineStr">
        <is>
          <t>• Stair treads, risers, balustrades (priced separately on request)</t>
        </is>
      </c>
    </row>
    <row r="68" ht="15" customHeight="1" s="151">
      <c r="A68" s="162" t="inlineStr">
        <is>
          <t>• Demolition or rework of existing materials</t>
        </is>
      </c>
    </row>
    <row r="69" ht="15" customHeight="1" s="151">
      <c r="A69" s="162" t="inlineStr">
        <is>
          <t>• Stain/paint finishing of any product (delivered primed)</t>
        </is>
      </c>
    </row>
    <row r="72" ht="15" customHeight="1" s="151">
      <c r="A72" s="153" t="inlineStr">
        <is>
          <t>Plan reference: Reference plan from David Samson's 5/22/2025 spec exchange</t>
        </is>
      </c>
    </row>
    <row r="74" ht="15" customHeight="1" s="151">
      <c r="A74" s="165" t="inlineStr">
        <is>
          <t>Accepted by Chesmar Homes:</t>
        </is>
      </c>
    </row>
    <row r="76" ht="15" customHeight="1" s="151">
      <c r="A76" s="165" t="inlineStr">
        <is>
          <t>________________________</t>
        </is>
      </c>
      <c r="D76" s="165" t="inlineStr">
        <is>
          <t>Date: ____________</t>
        </is>
      </c>
    </row>
    <row r="77" ht="15" customHeight="1" s="151">
      <c r="A77" s="164" t="inlineStr">
        <is>
          <t>David Samson · VP Purchasing</t>
        </is>
      </c>
    </row>
  </sheetData>
  <mergeCells count="21">
    <mergeCell ref="B7:F7"/>
    <mergeCell ref="A66:F66"/>
    <mergeCell ref="A56:F56"/>
    <mergeCell ref="A57:F57"/>
    <mergeCell ref="A2:F2"/>
    <mergeCell ref="D9:F9"/>
    <mergeCell ref="A62:F62"/>
    <mergeCell ref="A72:F72"/>
    <mergeCell ref="A68:F68"/>
    <mergeCell ref="B10:C10"/>
    <mergeCell ref="A67:F67"/>
    <mergeCell ref="A58:F58"/>
    <mergeCell ref="B9:C9"/>
    <mergeCell ref="D1:F1"/>
    <mergeCell ref="A59:F59"/>
    <mergeCell ref="D10:F10"/>
    <mergeCell ref="A60:F60"/>
    <mergeCell ref="A1:C1"/>
    <mergeCell ref="A61:F61"/>
    <mergeCell ref="A69:F69"/>
    <mergeCell ref="A65:F6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7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50" min="1" max="1"/>
    <col width="45" customWidth="1" style="150" min="2" max="2"/>
    <col width="12" customWidth="1" style="150" min="3" max="4"/>
    <col width="14" customWidth="1" style="150" min="5" max="5"/>
    <col width="24" customWidth="1" style="150" min="6" max="6"/>
  </cols>
  <sheetData>
    <row r="1" ht="31.5" customHeight="1" s="151">
      <c r="A1" s="159" t="inlineStr">
        <is>
          <t>ABEL DOORS &amp; TRIM</t>
        </is>
      </c>
      <c r="D1" s="160" t="inlineStr">
        <is>
          <t>Quote #ADT-CHM-CHA-051326</t>
        </is>
      </c>
    </row>
    <row r="2" ht="15" customHeight="1" s="151">
      <c r="A2" s="161" t="inlineStr">
        <is>
          <t>TURNKEY DOOR · TRIM · HARDWARE QUOTE</t>
        </is>
      </c>
    </row>
    <row r="4" ht="21.75" customHeight="1" s="151">
      <c r="A4" s="162" t="inlineStr">
        <is>
          <t>QUOTE TO</t>
        </is>
      </c>
      <c r="B4" s="163" t="inlineStr">
        <is>
          <t>Chesmar Homes — Dallas Division</t>
        </is>
      </c>
      <c r="D4" s="164" t="inlineStr">
        <is>
          <t>PLAN</t>
        </is>
      </c>
      <c r="E4" s="163" t="inlineStr">
        <is>
          <t>Charleston</t>
        </is>
      </c>
    </row>
    <row r="5" ht="15" customHeight="1" s="151">
      <c r="A5" s="164" t="inlineStr">
        <is>
          <t>ATTN</t>
        </is>
      </c>
      <c r="B5" s="165" t="inlineStr">
        <is>
          <t>David Samson, VP Purchasing</t>
        </is>
      </c>
      <c r="D5" s="164" t="inlineStr">
        <is>
          <t>SQ FT (AC)</t>
        </is>
      </c>
      <c r="E5" s="166" t="n">
        <v>1576</v>
      </c>
    </row>
    <row r="6" ht="15" customHeight="1" s="151">
      <c r="A6" s="164" t="inlineStr">
        <is>
          <t>PREPARED BY</t>
        </is>
      </c>
      <c r="B6" s="165" t="inlineStr">
        <is>
          <t>Nathaniel Barrett · Owner / Director · Abel Doors &amp; Trim</t>
        </is>
      </c>
      <c r="D6" s="164" t="inlineStr">
        <is>
          <t>QUOTE DATE</t>
        </is>
      </c>
      <c r="E6" s="165" t="inlineStr">
        <is>
          <t>May 13, 2026</t>
        </is>
      </c>
    </row>
    <row r="7" ht="15" customHeight="1" s="151">
      <c r="A7" s="164" t="inlineStr">
        <is>
          <t>SCOPE</t>
        </is>
      </c>
      <c r="B7" s="154" t="inlineStr">
        <is>
          <t>Material + install for DFW Level 1 spec (Carrara/Roman/Riverside, B-218 base, Pamex hardware)</t>
        </is>
      </c>
    </row>
    <row r="9" ht="18" customHeight="1" s="151">
      <c r="A9" s="167" t="inlineStr">
        <is>
          <t>TOTAL TURNKEY</t>
        </is>
      </c>
      <c r="B9" s="167" t="inlineStr">
        <is>
          <t>LEAD TIME</t>
        </is>
      </c>
      <c r="D9" s="167" t="inlineStr">
        <is>
          <t>QUOTE VALID</t>
        </is>
      </c>
    </row>
    <row r="10" ht="36" customHeight="1" s="151">
      <c r="A10" s="168">
        <f>E53</f>
        <v/>
      </c>
      <c r="B10" s="169" t="inlineStr">
        <is>
          <t>1–2 weeks</t>
        </is>
      </c>
      <c r="D10" s="169" t="inlineStr">
        <is>
          <t>90 days</t>
        </is>
      </c>
    </row>
    <row r="11" ht="15" customHeight="1" s="151">
      <c r="A11" s="170" t="inlineStr">
        <is>
          <t>#</t>
        </is>
      </c>
      <c r="B11" s="171" t="inlineStr">
        <is>
          <t>1.0  INTERIOR DOORS — PREHUNG</t>
        </is>
      </c>
      <c r="C11" s="171" t="inlineStr">
        <is>
          <t>QTY</t>
        </is>
      </c>
      <c r="D11" s="171" t="inlineStr">
        <is>
          <t>UNIT</t>
        </is>
      </c>
      <c r="E11" s="171" t="inlineStr">
        <is>
          <t>EXTENDED</t>
        </is>
      </c>
      <c r="F11" s="171" t="inlineStr">
        <is>
          <t>NOTES</t>
        </is>
      </c>
    </row>
    <row r="12" ht="23.25" customHeight="1" s="151">
      <c r="A12" s="172" t="inlineStr">
        <is>
          <t>1.1</t>
        </is>
      </c>
      <c r="B12" s="173" t="inlineStr">
        <is>
          <t>2868 Carrara — solid pine, 2-panel square top (LH/RH mix)</t>
        </is>
      </c>
      <c r="C12" s="172" t="n">
        <v>9</v>
      </c>
      <c r="D12" s="174" t="n">
        <v>109.95</v>
      </c>
      <c r="E12" s="175">
        <f>C12*D12</f>
        <v/>
      </c>
      <c r="F12" s="176" t="inlineStr">
        <is>
          <t>ADT-built prehang, 1-3/8" HC</t>
        </is>
      </c>
    </row>
    <row r="13" ht="23.25" customHeight="1" s="151">
      <c r="A13" s="172" t="inlineStr">
        <is>
          <t>1.2</t>
        </is>
      </c>
      <c r="B13" s="173" t="inlineStr">
        <is>
          <t>2868 Riverside upgrade — 5-panel craftsman (optional, 2 doors)</t>
        </is>
      </c>
      <c r="C13" s="172" t="n">
        <v>2</v>
      </c>
      <c r="D13" s="174" t="n">
        <v>218</v>
      </c>
      <c r="E13" s="175">
        <f>C13*D13</f>
        <v/>
      </c>
      <c r="F13" s="176" t="inlineStr">
        <is>
          <t>ADT-built SC variant — owner-selected upgrade</t>
        </is>
      </c>
    </row>
    <row r="14" ht="21.75" customHeight="1" s="151">
      <c r="A14" s="172" t="inlineStr">
        <is>
          <t>1.3</t>
        </is>
      </c>
      <c r="B14" s="173" t="inlineStr">
        <is>
          <t>20-min Fire-Rated Garage Separator (if applicable)</t>
        </is>
      </c>
      <c r="C14" s="172" t="n">
        <v>1</v>
      </c>
      <c r="D14" s="174" t="n">
        <v>165</v>
      </c>
      <c r="E14" s="175">
        <f>C14*D14</f>
        <v/>
      </c>
      <c r="F14" s="176" t="inlineStr">
        <is>
          <t>Tagged hardware, code-compliant</t>
        </is>
      </c>
    </row>
    <row r="15" ht="15" customHeight="1" s="151">
      <c r="B15" s="177" t="inlineStr">
        <is>
          <t>Subtotal — Interior Doors</t>
        </is>
      </c>
      <c r="E15" s="178">
        <f>SUM(E12:E14)</f>
        <v/>
      </c>
    </row>
    <row r="17" ht="15" customHeight="1" s="151">
      <c r="A17" s="170" t="inlineStr">
        <is>
          <t>#</t>
        </is>
      </c>
      <c r="B17" s="171" t="inlineStr">
        <is>
          <t>2.0  EXTERIOR DOORS</t>
        </is>
      </c>
      <c r="C17" s="171" t="inlineStr">
        <is>
          <t>QTY</t>
        </is>
      </c>
      <c r="D17" s="171" t="inlineStr">
        <is>
          <t>UNIT</t>
        </is>
      </c>
      <c r="E17" s="171" t="inlineStr">
        <is>
          <t>EXTENDED</t>
        </is>
      </c>
      <c r="F17" s="171" t="inlineStr">
        <is>
          <t>NOTES</t>
        </is>
      </c>
    </row>
    <row r="18" ht="23.25" customHeight="1" s="151">
      <c r="A18" s="172" t="inlineStr">
        <is>
          <t>2.1</t>
        </is>
      </c>
      <c r="B18" s="173" t="inlineStr">
        <is>
          <t>Front Door — 3080 6-panel Fiberglass 1-3/4" SC, primed</t>
        </is>
      </c>
      <c r="C18" s="172" t="n">
        <v>1</v>
      </c>
      <c r="D18" s="174" t="n">
        <v>248</v>
      </c>
      <c r="E18" s="175">
        <f>C18*D18</f>
        <v/>
      </c>
      <c r="F18" s="176" t="inlineStr">
        <is>
          <t>Final-door install on closeout, dunnage during build</t>
        </is>
      </c>
    </row>
    <row r="19" ht="21.75" customHeight="1" s="151">
      <c r="A19" s="172" t="inlineStr">
        <is>
          <t>2.2</t>
        </is>
      </c>
      <c r="B19" s="173" t="inlineStr">
        <is>
          <t>Patio Door — 2880 1-Lite w/ Internal Mini Blinds, metal</t>
        </is>
      </c>
      <c r="C19" s="172" t="n">
        <v>1</v>
      </c>
      <c r="D19" s="174" t="n">
        <v>1059</v>
      </c>
      <c r="E19" s="175">
        <f>C19*D19</f>
        <v/>
      </c>
      <c r="F19" s="176" t="inlineStr">
        <is>
          <t>1-3/4" 4-5/8" BM SN hinges · 2-3 wk lead (internal blinds)</t>
        </is>
      </c>
    </row>
    <row r="20" ht="23.25" customHeight="1" s="151">
      <c r="A20" s="172" t="inlineStr">
        <is>
          <t>2.3</t>
        </is>
      </c>
      <c r="B20" s="173" t="inlineStr">
        <is>
          <t>Garage-to-House — 3068 6-Panel Metal Flush, double-bored</t>
        </is>
      </c>
      <c r="C20" s="172" t="n">
        <v>1</v>
      </c>
      <c r="D20" s="174" t="n">
        <v>322</v>
      </c>
      <c r="E20" s="175">
        <f>C20*D20</f>
        <v/>
      </c>
      <c r="F20" s="176" t="inlineStr">
        <is>
          <t>ADT-prehang, 4-5/8" BM black hinges</t>
        </is>
      </c>
    </row>
    <row r="21" ht="21.75" customHeight="1" s="151">
      <c r="A21" s="172" t="inlineStr">
        <is>
          <t>2.4</t>
        </is>
      </c>
      <c r="B21" s="173" t="inlineStr">
        <is>
          <t>R10 Attic Stair — A2554 22-1/2 x 54, Atlas 350LB</t>
        </is>
      </c>
      <c r="C21" s="172" t="n">
        <v>1</v>
      </c>
      <c r="D21" s="174" t="n">
        <v>478</v>
      </c>
      <c r="E21" s="175">
        <f>C21*D21</f>
        <v/>
      </c>
      <c r="F21" s="176" t="inlineStr">
        <is>
          <t>R10 per Chesmar spec when inside home</t>
        </is>
      </c>
    </row>
    <row r="22" ht="15" customHeight="1" s="151">
      <c r="A22" s="172" t="inlineStr">
        <is>
          <t>2.5</t>
        </is>
      </c>
      <c r="B22" s="173" t="inlineStr">
        <is>
          <t>Brickmold 17' Primed FJ — front door installation</t>
        </is>
      </c>
      <c r="C22" s="172" t="n">
        <v>1</v>
      </c>
      <c r="D22" s="174" t="n">
        <v>19.5</v>
      </c>
      <c r="E22" s="175">
        <f>C22*D22</f>
        <v/>
      </c>
      <c r="F22" s="176" t="inlineStr">
        <is>
          <t>Per home, front entry</t>
        </is>
      </c>
    </row>
    <row r="23" ht="15" customHeight="1" s="151">
      <c r="B23" s="177" t="inlineStr">
        <is>
          <t>Subtotal — Exterior Doors</t>
        </is>
      </c>
      <c r="E23" s="178">
        <f>SUM(E18:E22)</f>
        <v/>
      </c>
    </row>
    <row r="25" ht="15" customHeight="1" s="151">
      <c r="A25" s="170" t="inlineStr">
        <is>
          <t>#</t>
        </is>
      </c>
      <c r="B25" s="171" t="inlineStr">
        <is>
          <t>3.0  TRIM MATERIAL</t>
        </is>
      </c>
      <c r="C25" s="171" t="inlineStr">
        <is>
          <t>QTY</t>
        </is>
      </c>
      <c r="D25" s="171" t="inlineStr">
        <is>
          <t>UNIT</t>
        </is>
      </c>
      <c r="E25" s="171" t="inlineStr">
        <is>
          <t>EXTENDED</t>
        </is>
      </c>
      <c r="F25" s="171" t="inlineStr">
        <is>
          <t>NOTES</t>
        </is>
      </c>
    </row>
    <row r="26" ht="32.25" customHeight="1" s="151">
      <c r="A26" s="172" t="inlineStr">
        <is>
          <t>3.1</t>
        </is>
      </c>
      <c r="B26" s="173" t="inlineStr">
        <is>
          <t>B-218 Base 5-1/4" MDF Primed — 16' boards (168 LF)</t>
        </is>
      </c>
      <c r="C26" s="172" t="n">
        <v>11</v>
      </c>
      <c r="D26" s="174" t="n">
        <v>11.5</v>
      </c>
      <c r="E26" s="175">
        <f>C26*D26</f>
        <v/>
      </c>
      <c r="F26" s="176" t="inlineStr">
        <is>
          <t>Spec'd as B-211/B-218 equivalent; cheaper than B-322 by $0.05/lf</t>
        </is>
      </c>
    </row>
    <row r="27" ht="23.25" customHeight="1" s="151">
      <c r="A27" s="172" t="inlineStr">
        <is>
          <t>3.2</t>
        </is>
      </c>
      <c r="B27" s="173" t="inlineStr">
        <is>
          <t>C-322 Casing 2-1/2" FJ Primed — 14'2" boards (233 LF)</t>
        </is>
      </c>
      <c r="C27" s="172" t="n">
        <v>17</v>
      </c>
      <c r="D27" s="174" t="n">
        <v>7.85</v>
      </c>
      <c r="E27" s="175">
        <f>C27*D27</f>
        <v/>
      </c>
      <c r="F27" s="176" t="inlineStr">
        <is>
          <t>Matched 2-1/2" casing to B-218 base</t>
        </is>
      </c>
    </row>
    <row r="28" ht="21.75" customHeight="1" s="151">
      <c r="A28" s="172" t="inlineStr">
        <is>
          <t>3.3</t>
        </is>
      </c>
      <c r="B28" s="173" t="inlineStr">
        <is>
          <t>Window Stool WM-1021 5-1/4" FJ Primed × 3 windows</t>
        </is>
      </c>
      <c r="C28" s="172" t="n">
        <v>3</v>
      </c>
      <c r="D28" s="174" t="n">
        <v>19.5</v>
      </c>
      <c r="E28" s="175">
        <f>C28*D28</f>
        <v/>
      </c>
      <c r="F28" s="176" t="inlineStr">
        <is>
          <t>Per Chesmar spec — non-transom windows only</t>
        </is>
      </c>
    </row>
    <row r="29" ht="15" customHeight="1" s="151">
      <c r="B29" s="177" t="inlineStr">
        <is>
          <t>Subtotal — Trim Material</t>
        </is>
      </c>
      <c r="E29" s="178">
        <f>SUM(E26:E28)</f>
        <v/>
      </c>
    </row>
    <row r="31" ht="15" customHeight="1" s="151">
      <c r="A31" s="170" t="inlineStr">
        <is>
          <t>#</t>
        </is>
      </c>
      <c r="B31" s="171" t="inlineStr">
        <is>
          <t>4.0  CLOSETS</t>
        </is>
      </c>
      <c r="C31" s="171" t="inlineStr">
        <is>
          <t>QTY</t>
        </is>
      </c>
      <c r="D31" s="171" t="inlineStr">
        <is>
          <t>UNIT</t>
        </is>
      </c>
      <c r="E31" s="171" t="inlineStr">
        <is>
          <t>EXTENDED</t>
        </is>
      </c>
      <c r="F31" s="171" t="inlineStr">
        <is>
          <t>NOTES</t>
        </is>
      </c>
    </row>
    <row r="32" ht="21.75" customHeight="1" s="151">
      <c r="A32" s="172" t="inlineStr">
        <is>
          <t>4.1</t>
        </is>
      </c>
      <c r="B32" s="173" t="inlineStr">
        <is>
          <t>1x12 Bullnose Particle Board — 12' boards (72 LF)</t>
        </is>
      </c>
      <c r="C32" s="172" t="n">
        <v>6</v>
      </c>
      <c r="D32" s="174" t="n">
        <v>13.5</v>
      </c>
      <c r="E32" s="175">
        <f>C32*D32</f>
        <v/>
      </c>
      <c r="F32" s="176" t="inlineStr">
        <is>
          <t>Per Chesmar spec — 12" BN closet shelving</t>
        </is>
      </c>
    </row>
    <row r="33" ht="21.75" customHeight="1" s="151">
      <c r="A33" s="172" t="inlineStr">
        <is>
          <t>4.2</t>
        </is>
      </c>
      <c r="B33" s="173" t="inlineStr">
        <is>
          <t>Full Round Closet Rod 1-1/4" × 16'</t>
        </is>
      </c>
      <c r="C33" s="172" t="n">
        <v>5</v>
      </c>
      <c r="D33" s="174" t="n">
        <v>9.949999999999999</v>
      </c>
      <c r="E33" s="175">
        <f>C33*D33</f>
        <v/>
      </c>
      <c r="F33" s="176" t="inlineStr">
        <is>
          <t>Matched wood rod per Chesmar spec</t>
        </is>
      </c>
    </row>
    <row r="34" ht="15" customHeight="1" s="151">
      <c r="B34" s="177" t="inlineStr">
        <is>
          <t>Subtotal — Closets</t>
        </is>
      </c>
      <c r="E34" s="178">
        <f>SUM(E32:E33)</f>
        <v/>
      </c>
    </row>
    <row r="36" ht="26.25" customHeight="1" s="151">
      <c r="A36" s="170" t="inlineStr">
        <is>
          <t>#</t>
        </is>
      </c>
      <c r="B36" s="171" t="inlineStr">
        <is>
          <t>5.0  HARDWARE (Pamex Package — see Hardware Options tab for alternates)</t>
        </is>
      </c>
      <c r="C36" s="171" t="inlineStr">
        <is>
          <t>QTY</t>
        </is>
      </c>
      <c r="D36" s="171" t="inlineStr">
        <is>
          <t>UNIT</t>
        </is>
      </c>
      <c r="E36" s="171" t="inlineStr">
        <is>
          <t>EXTENDED</t>
        </is>
      </c>
      <c r="F36" s="171" t="inlineStr">
        <is>
          <t>NOTES</t>
        </is>
      </c>
    </row>
    <row r="37" ht="34.5" customHeight="1" s="151">
      <c r="A37" s="172" t="inlineStr">
        <is>
          <t>5.1</t>
        </is>
      </c>
      <c r="B37" s="173" t="inlineStr">
        <is>
          <t>Hardware package — per-home rollup (handleset + deadbolt + interior knobs/levers + 2 bath sets + hinges + garage tagged)</t>
        </is>
      </c>
      <c r="C37" s="172" t="n">
        <v>1</v>
      </c>
      <c r="D37" s="174" t="n">
        <v>399</v>
      </c>
      <c r="E37" s="175">
        <f>C37*D37</f>
        <v/>
      </c>
      <c r="F37" s="176" t="inlineStr">
        <is>
          <t>Pamex value tier · Sure-Loc alternate $589/home · Cove upgrade $794/home</t>
        </is>
      </c>
    </row>
    <row r="38" ht="15" customHeight="1" s="151">
      <c r="B38" s="177" t="inlineStr">
        <is>
          <t>Subtotal — Hardware</t>
        </is>
      </c>
      <c r="E38" s="178">
        <f>SUM(E37)</f>
        <v/>
      </c>
    </row>
    <row r="40" ht="15" customHeight="1" s="151">
      <c r="A40" s="170" t="inlineStr">
        <is>
          <t>#</t>
        </is>
      </c>
      <c r="B40" s="171" t="inlineStr">
        <is>
          <t>6.0  LABOR — IN-HOUSE ABEL CREW</t>
        </is>
      </c>
      <c r="C40" s="171" t="inlineStr">
        <is>
          <t>QTY</t>
        </is>
      </c>
      <c r="D40" s="171" t="inlineStr">
        <is>
          <t>UNIT</t>
        </is>
      </c>
      <c r="E40" s="171" t="inlineStr">
        <is>
          <t>EXTENDED</t>
        </is>
      </c>
      <c r="F40" s="171" t="inlineStr">
        <is>
          <t>NOTES</t>
        </is>
      </c>
    </row>
    <row r="41" ht="21.75" customHeight="1" s="151">
      <c r="A41" s="172" t="inlineStr">
        <is>
          <t>6.1</t>
        </is>
      </c>
      <c r="B41" s="173" t="inlineStr">
        <is>
          <t>Trim install @ $0.55/AC sqft × 1576 sqft</t>
        </is>
      </c>
      <c r="C41" s="172" t="n">
        <v>1576</v>
      </c>
      <c r="D41" s="174" t="n">
        <v>0.55</v>
      </c>
      <c r="E41" s="175">
        <f>C41*D41</f>
        <v/>
      </c>
      <c r="F41" s="176" t="inlineStr">
        <is>
          <t>Abel in-house crew · one pre-walk + QC walk + punch return</t>
        </is>
      </c>
    </row>
    <row r="42" ht="21.75" customHeight="1" s="151">
      <c r="A42" s="172" t="inlineStr">
        <is>
          <t>6.2</t>
        </is>
      </c>
      <c r="B42" s="173" t="inlineStr">
        <is>
          <t>Hardware install @ $0.10/AC sqft × 1576 sqft</t>
        </is>
      </c>
      <c r="C42" s="172" t="n">
        <v>1576</v>
      </c>
      <c r="D42" s="174" t="n">
        <v>0.1</v>
      </c>
      <c r="E42" s="175">
        <f>C42*D42</f>
        <v/>
      </c>
      <c r="F42" s="176" t="inlineStr">
        <is>
          <t>Same crew, included in delivery sequence</t>
        </is>
      </c>
    </row>
    <row r="43" ht="32.25" customHeight="1" s="151">
      <c r="A43" s="172" t="inlineStr">
        <is>
          <t>6.3</t>
        </is>
      </c>
      <c r="B43" s="173" t="inlineStr">
        <is>
          <t>Exterior door install (front + patio + garage-to-house)</t>
        </is>
      </c>
      <c r="C43" s="172" t="n">
        <v>3</v>
      </c>
      <c r="D43" s="174" t="n">
        <v>65</v>
      </c>
      <c r="E43" s="175">
        <f>C43*D43</f>
        <v/>
      </c>
      <c r="F43" s="176" t="inlineStr">
        <is>
          <t>Per door, standard size · special-order fronts priced separately</t>
        </is>
      </c>
    </row>
    <row r="44" ht="15" customHeight="1" s="151">
      <c r="A44" s="172" t="inlineStr">
        <is>
          <t>6.4</t>
        </is>
      </c>
      <c r="B44" s="173" t="inlineStr">
        <is>
          <t>R10 Attic stair install</t>
        </is>
      </c>
      <c r="C44" s="172" t="n">
        <v>1</v>
      </c>
      <c r="D44" s="174" t="n">
        <v>110</v>
      </c>
      <c r="E44" s="175">
        <f>C44*D44</f>
        <v/>
      </c>
      <c r="F44" s="176" t="inlineStr">
        <is>
          <t>Standard R10 install</t>
        </is>
      </c>
    </row>
    <row r="45" ht="15" customHeight="1" s="151">
      <c r="B45" s="177" t="inlineStr">
        <is>
          <t>Subtotal — Labor</t>
        </is>
      </c>
      <c r="E45" s="178">
        <f>SUM(E41:E44)</f>
        <v/>
      </c>
    </row>
    <row r="47" ht="15" customHeight="1" s="151">
      <c r="A47" s="170" t="inlineStr">
        <is>
          <t>#</t>
        </is>
      </c>
      <c r="B47" s="171" t="inlineStr">
        <is>
          <t>7.0  TOTALS</t>
        </is>
      </c>
      <c r="C47" s="171" t="inlineStr">
        <is>
          <t>QTY</t>
        </is>
      </c>
      <c r="D47" s="171" t="inlineStr">
        <is>
          <t>UNIT</t>
        </is>
      </c>
      <c r="E47" s="171" t="inlineStr">
        <is>
          <t>EXTENDED</t>
        </is>
      </c>
      <c r="F47" s="171" t="inlineStr">
        <is>
          <t>NOTES</t>
        </is>
      </c>
    </row>
    <row r="48" ht="15" customHeight="1" s="151">
      <c r="B48" s="179" t="inlineStr">
        <is>
          <t>Material + Hardware Subtotal</t>
        </is>
      </c>
      <c r="E48" s="180">
        <f>E15+E23+E29+E34+E38</f>
        <v/>
      </c>
    </row>
    <row r="49" ht="15" customHeight="1" s="151">
      <c r="B49" s="179" t="inlineStr">
        <is>
          <t>Labor Subtotal</t>
        </is>
      </c>
      <c r="E49" s="181">
        <f>E45</f>
        <v/>
      </c>
    </row>
    <row r="50" ht="15" customHeight="1" s="151">
      <c r="B50" s="177" t="inlineStr">
        <is>
          <t>Subtotal Before Management Fee</t>
        </is>
      </c>
      <c r="E50" s="178">
        <f>E48+E49</f>
        <v/>
      </c>
    </row>
    <row r="51" ht="15" customHeight="1" s="151">
      <c r="B51" s="179" t="inlineStr">
        <is>
          <t>3% Turnkey Management Fee</t>
        </is>
      </c>
      <c r="E51" s="180">
        <f>E50*0.03</f>
        <v/>
      </c>
      <c r="F51" s="164" t="inlineStr">
        <is>
          <t>Single PO · PM · QC walk · Aegis portal</t>
        </is>
      </c>
    </row>
    <row r="53" ht="27.75" customHeight="1" s="151">
      <c r="B53" s="182" t="inlineStr">
        <is>
          <t>🎯 TURNKEY TOTAL PER HOME</t>
        </is>
      </c>
      <c r="E53" s="183">
        <f>E50+E51</f>
        <v/>
      </c>
    </row>
    <row r="55" ht="15" customHeight="1" s="151">
      <c r="A55" s="184" t="inlineStr">
        <is>
          <t>TERMS</t>
        </is>
      </c>
    </row>
    <row r="56" ht="15" customHeight="1" s="151">
      <c r="A56" s="162" t="inlineStr">
        <is>
          <t>1. Pricing valid 90 days from quote date. Subject to material cost adjustments after expiration.</t>
        </is>
      </c>
    </row>
    <row r="57" ht="15" customHeight="1" s="151">
      <c r="A57" s="162" t="inlineStr">
        <is>
          <t>2. Standard material lead time 1–2 weeks after PO release. Internal-blind patio doors: 2–3 weeks (called out individually).</t>
        </is>
      </c>
    </row>
    <row r="58" ht="15" customHeight="1" s="151">
      <c r="A58" s="162" t="inlineStr">
        <is>
          <t>3. Custom mahogany front doors and Western Sliders (if added) carry independent 3–5 week and 6–10 week lead times respectively.</t>
        </is>
      </c>
    </row>
    <row r="59" ht="21.75" customHeight="1" s="151">
      <c r="A59" s="162" t="inlineStr">
        <is>
          <t>4. 3% turnkey management fee covers single PO, dedicated PM (named at PO release), QC walk per home, warranty channel, Aegis Builder Portal access.</t>
        </is>
      </c>
    </row>
    <row r="60" ht="15" customHeight="1" s="151">
      <c r="A60" s="162" t="inlineStr">
        <is>
          <t>5. Payment terms: Net 30 from invoice date. Quarterly Builder Partner Rebate paid against qualifying annual spend (see separate Rebate Tiers schedule).</t>
        </is>
      </c>
    </row>
    <row r="61" ht="15" customHeight="1" s="151">
      <c r="A61" s="162" t="inlineStr">
        <is>
          <t>6. Specs verified against David Samson's 5/22/2025 spec sheet for Chesmar DFW Level 1. Spec changes priced as a revision before fulfillment.</t>
        </is>
      </c>
    </row>
    <row r="62" ht="15" customHeight="1" s="151">
      <c r="A62" s="162" t="inlineStr">
        <is>
          <t>7. Labor includes one pre-walk and one QC walk. Additional punch-out work billed at $85/hour with prior approval.</t>
        </is>
      </c>
    </row>
    <row r="64" ht="15" customHeight="1" s="151">
      <c r="A64" s="184" t="inlineStr">
        <is>
          <t>EXCLUSIONS</t>
        </is>
      </c>
    </row>
    <row r="65" ht="15" customHeight="1" s="151">
      <c r="A65" s="162" t="inlineStr">
        <is>
          <t>• Permits, surveys, dumpsters, site protection</t>
        </is>
      </c>
    </row>
    <row r="66" ht="15" customHeight="1" s="151">
      <c r="A66" s="162" t="inlineStr">
        <is>
          <t>• Cabinetry, countertops, mirrors, plumbing fixtures</t>
        </is>
      </c>
    </row>
    <row r="67" ht="15" customHeight="1" s="151">
      <c r="A67" s="162" t="inlineStr">
        <is>
          <t>• Stair treads, risers, balustrades (priced separately on request)</t>
        </is>
      </c>
    </row>
    <row r="68" ht="15" customHeight="1" s="151">
      <c r="A68" s="162" t="inlineStr">
        <is>
          <t>• Demolition or rework of existing materials</t>
        </is>
      </c>
    </row>
    <row r="69" ht="15" customHeight="1" s="151">
      <c r="A69" s="162" t="inlineStr">
        <is>
          <t>• Stain/paint finishing of any product (delivered primed)</t>
        </is>
      </c>
    </row>
    <row r="72" ht="15" customHeight="1" s="151">
      <c r="A72" s="153" t="inlineStr">
        <is>
          <t>Plan reference: Plan #1576 — 1-story, sample plan David sent 5/22/2025</t>
        </is>
      </c>
    </row>
    <row r="74" ht="15" customHeight="1" s="151">
      <c r="A74" s="165" t="inlineStr">
        <is>
          <t>Accepted by Chesmar Homes:</t>
        </is>
      </c>
    </row>
    <row r="76" ht="15" customHeight="1" s="151">
      <c r="A76" s="165" t="inlineStr">
        <is>
          <t>________________________</t>
        </is>
      </c>
      <c r="D76" s="165" t="inlineStr">
        <is>
          <t>Date: ____________</t>
        </is>
      </c>
    </row>
    <row r="77" ht="15" customHeight="1" s="151">
      <c r="A77" s="164" t="inlineStr">
        <is>
          <t>David Samson · VP Purchasing</t>
        </is>
      </c>
    </row>
  </sheetData>
  <mergeCells count="21">
    <mergeCell ref="B7:F7"/>
    <mergeCell ref="A66:F66"/>
    <mergeCell ref="A56:F56"/>
    <mergeCell ref="A57:F57"/>
    <mergeCell ref="A2:F2"/>
    <mergeCell ref="D9:F9"/>
    <mergeCell ref="A62:F62"/>
    <mergeCell ref="A72:F72"/>
    <mergeCell ref="A68:F68"/>
    <mergeCell ref="B10:C10"/>
    <mergeCell ref="A67:F67"/>
    <mergeCell ref="A58:F58"/>
    <mergeCell ref="B9:C9"/>
    <mergeCell ref="D1:F1"/>
    <mergeCell ref="A59:F59"/>
    <mergeCell ref="D10:F10"/>
    <mergeCell ref="A60:F60"/>
    <mergeCell ref="A1:C1"/>
    <mergeCell ref="A61:F61"/>
    <mergeCell ref="A69:F69"/>
    <mergeCell ref="A65:F6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7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50" min="1" max="1"/>
    <col width="45" customWidth="1" style="150" min="2" max="2"/>
    <col width="12" customWidth="1" style="150" min="3" max="4"/>
    <col width="14" customWidth="1" style="150" min="5" max="5"/>
    <col width="24" customWidth="1" style="150" min="6" max="6"/>
  </cols>
  <sheetData>
    <row r="1" ht="31.5" customHeight="1" s="151">
      <c r="A1" s="159" t="inlineStr">
        <is>
          <t>ABEL DOORS &amp; TRIM</t>
        </is>
      </c>
      <c r="D1" s="160" t="inlineStr">
        <is>
          <t>Quote #ADT-CHM-HOU-051326</t>
        </is>
      </c>
    </row>
    <row r="2" ht="15" customHeight="1" s="151">
      <c r="A2" s="161" t="inlineStr">
        <is>
          <t>TURNKEY DOOR · TRIM · HARDWARE QUOTE</t>
        </is>
      </c>
    </row>
    <row r="4" ht="21.75" customHeight="1" s="151">
      <c r="A4" s="162" t="inlineStr">
        <is>
          <t>QUOTE TO</t>
        </is>
      </c>
      <c r="B4" s="163" t="inlineStr">
        <is>
          <t>Chesmar Homes — Dallas Division</t>
        </is>
      </c>
      <c r="D4" s="164" t="inlineStr">
        <is>
          <t>PLAN</t>
        </is>
      </c>
      <c r="E4" s="163" t="inlineStr">
        <is>
          <t>Houston</t>
        </is>
      </c>
    </row>
    <row r="5" ht="15" customHeight="1" s="151">
      <c r="A5" s="164" t="inlineStr">
        <is>
          <t>ATTN</t>
        </is>
      </c>
      <c r="B5" s="165" t="inlineStr">
        <is>
          <t>David Samson, VP Purchasing</t>
        </is>
      </c>
      <c r="D5" s="164" t="inlineStr">
        <is>
          <t>SQ FT (AC)</t>
        </is>
      </c>
      <c r="E5" s="166" t="n">
        <v>2032</v>
      </c>
    </row>
    <row r="6" ht="15" customHeight="1" s="151">
      <c r="A6" s="164" t="inlineStr">
        <is>
          <t>PREPARED BY</t>
        </is>
      </c>
      <c r="B6" s="165" t="inlineStr">
        <is>
          <t>Nathaniel Barrett · Owner / Director · Abel Doors &amp; Trim</t>
        </is>
      </c>
      <c r="D6" s="164" t="inlineStr">
        <is>
          <t>QUOTE DATE</t>
        </is>
      </c>
      <c r="E6" s="165" t="inlineStr">
        <is>
          <t>May 13, 2026</t>
        </is>
      </c>
    </row>
    <row r="7" ht="15" customHeight="1" s="151">
      <c r="A7" s="164" t="inlineStr">
        <is>
          <t>SCOPE</t>
        </is>
      </c>
      <c r="B7" s="154" t="inlineStr">
        <is>
          <t>Material + install for DFW Level 1 spec (Carrara/Roman/Riverside, B-218 base, Pamex hardware)</t>
        </is>
      </c>
    </row>
    <row r="9" ht="18" customHeight="1" s="151">
      <c r="A9" s="167" t="inlineStr">
        <is>
          <t>TOTAL TURNKEY</t>
        </is>
      </c>
      <c r="B9" s="167" t="inlineStr">
        <is>
          <t>LEAD TIME</t>
        </is>
      </c>
      <c r="D9" s="167" t="inlineStr">
        <is>
          <t>QUOTE VALID</t>
        </is>
      </c>
    </row>
    <row r="10" ht="36" customHeight="1" s="151">
      <c r="A10" s="168">
        <f>E53</f>
        <v/>
      </c>
      <c r="B10" s="169" t="inlineStr">
        <is>
          <t>1–2 weeks</t>
        </is>
      </c>
      <c r="D10" s="169" t="inlineStr">
        <is>
          <t>90 days</t>
        </is>
      </c>
    </row>
    <row r="11" ht="15" customHeight="1" s="151">
      <c r="A11" s="170" t="inlineStr">
        <is>
          <t>#</t>
        </is>
      </c>
      <c r="B11" s="171" t="inlineStr">
        <is>
          <t>1.0  INTERIOR DOORS — PREHUNG</t>
        </is>
      </c>
      <c r="C11" s="171" t="inlineStr">
        <is>
          <t>QTY</t>
        </is>
      </c>
      <c r="D11" s="171" t="inlineStr">
        <is>
          <t>UNIT</t>
        </is>
      </c>
      <c r="E11" s="171" t="inlineStr">
        <is>
          <t>EXTENDED</t>
        </is>
      </c>
      <c r="F11" s="171" t="inlineStr">
        <is>
          <t>NOTES</t>
        </is>
      </c>
    </row>
    <row r="12" ht="23.25" customHeight="1" s="151">
      <c r="A12" s="172" t="inlineStr">
        <is>
          <t>1.1</t>
        </is>
      </c>
      <c r="B12" s="173" t="inlineStr">
        <is>
          <t>2868 Carrara — solid pine, 2-panel square top (LH/RH mix)</t>
        </is>
      </c>
      <c r="C12" s="172" t="n">
        <v>11</v>
      </c>
      <c r="D12" s="174" t="n">
        <v>109.95</v>
      </c>
      <c r="E12" s="175">
        <f>C12*D12</f>
        <v/>
      </c>
      <c r="F12" s="176" t="inlineStr">
        <is>
          <t>ADT-built prehang, 1-3/8" HC</t>
        </is>
      </c>
    </row>
    <row r="13" ht="23.25" customHeight="1" s="151">
      <c r="A13" s="172" t="inlineStr">
        <is>
          <t>1.2</t>
        </is>
      </c>
      <c r="B13" s="173" t="inlineStr">
        <is>
          <t>2868 Riverside upgrade — 5-panel craftsman (optional, 2 doors)</t>
        </is>
      </c>
      <c r="C13" s="172" t="n">
        <v>2</v>
      </c>
      <c r="D13" s="174" t="n">
        <v>218</v>
      </c>
      <c r="E13" s="175">
        <f>C13*D13</f>
        <v/>
      </c>
      <c r="F13" s="176" t="inlineStr">
        <is>
          <t>ADT-built SC variant — owner-selected upgrade</t>
        </is>
      </c>
    </row>
    <row r="14" ht="21.75" customHeight="1" s="151">
      <c r="A14" s="172" t="inlineStr">
        <is>
          <t>1.3</t>
        </is>
      </c>
      <c r="B14" s="173" t="inlineStr">
        <is>
          <t>20-min Fire-Rated Garage Separator (if applicable)</t>
        </is>
      </c>
      <c r="C14" s="172" t="n">
        <v>1</v>
      </c>
      <c r="D14" s="174" t="n">
        <v>165</v>
      </c>
      <c r="E14" s="175">
        <f>C14*D14</f>
        <v/>
      </c>
      <c r="F14" s="176" t="inlineStr">
        <is>
          <t>Tagged hardware, code-compliant</t>
        </is>
      </c>
    </row>
    <row r="15" ht="15" customHeight="1" s="151">
      <c r="B15" s="177" t="inlineStr">
        <is>
          <t>Subtotal — Interior Doors</t>
        </is>
      </c>
      <c r="E15" s="178">
        <f>SUM(E12:E14)</f>
        <v/>
      </c>
    </row>
    <row r="17" ht="15" customHeight="1" s="151">
      <c r="A17" s="170" t="inlineStr">
        <is>
          <t>#</t>
        </is>
      </c>
      <c r="B17" s="171" t="inlineStr">
        <is>
          <t>2.0  EXTERIOR DOORS</t>
        </is>
      </c>
      <c r="C17" s="171" t="inlineStr">
        <is>
          <t>QTY</t>
        </is>
      </c>
      <c r="D17" s="171" t="inlineStr">
        <is>
          <t>UNIT</t>
        </is>
      </c>
      <c r="E17" s="171" t="inlineStr">
        <is>
          <t>EXTENDED</t>
        </is>
      </c>
      <c r="F17" s="171" t="inlineStr">
        <is>
          <t>NOTES</t>
        </is>
      </c>
    </row>
    <row r="18" ht="23.25" customHeight="1" s="151">
      <c r="A18" s="172" t="inlineStr">
        <is>
          <t>2.1</t>
        </is>
      </c>
      <c r="B18" s="173" t="inlineStr">
        <is>
          <t>Front Door — 3080 6-panel Fiberglass 1-3/4" SC, primed</t>
        </is>
      </c>
      <c r="C18" s="172" t="n">
        <v>1</v>
      </c>
      <c r="D18" s="174" t="n">
        <v>248</v>
      </c>
      <c r="E18" s="175">
        <f>C18*D18</f>
        <v/>
      </c>
      <c r="F18" s="176" t="inlineStr">
        <is>
          <t>Final-door install on closeout, dunnage during build</t>
        </is>
      </c>
    </row>
    <row r="19" ht="21.75" customHeight="1" s="151">
      <c r="A19" s="172" t="inlineStr">
        <is>
          <t>2.2</t>
        </is>
      </c>
      <c r="B19" s="173" t="inlineStr">
        <is>
          <t>Patio Door — 2880 1-Lite w/ Internal Mini Blinds, metal</t>
        </is>
      </c>
      <c r="C19" s="172" t="n">
        <v>1</v>
      </c>
      <c r="D19" s="174" t="n">
        <v>1059</v>
      </c>
      <c r="E19" s="175">
        <f>C19*D19</f>
        <v/>
      </c>
      <c r="F19" s="176" t="inlineStr">
        <is>
          <t>1-3/4" 4-5/8" BM SN hinges · 2-3 wk lead (internal blinds)</t>
        </is>
      </c>
    </row>
    <row r="20" ht="23.25" customHeight="1" s="151">
      <c r="A20" s="172" t="inlineStr">
        <is>
          <t>2.3</t>
        </is>
      </c>
      <c r="B20" s="173" t="inlineStr">
        <is>
          <t>Garage-to-House — 3068 6-Panel Metal Flush, double-bored</t>
        </is>
      </c>
      <c r="C20" s="172" t="n">
        <v>1</v>
      </c>
      <c r="D20" s="174" t="n">
        <v>322</v>
      </c>
      <c r="E20" s="175">
        <f>C20*D20</f>
        <v/>
      </c>
      <c r="F20" s="176" t="inlineStr">
        <is>
          <t>ADT-prehang, 4-5/8" BM black hinges</t>
        </is>
      </c>
    </row>
    <row r="21" ht="21.75" customHeight="1" s="151">
      <c r="A21" s="172" t="inlineStr">
        <is>
          <t>2.4</t>
        </is>
      </c>
      <c r="B21" s="173" t="inlineStr">
        <is>
          <t>R10 Attic Stair — A2554 22-1/2 x 54, Atlas 350LB</t>
        </is>
      </c>
      <c r="C21" s="172" t="n">
        <v>1</v>
      </c>
      <c r="D21" s="174" t="n">
        <v>478</v>
      </c>
      <c r="E21" s="175">
        <f>C21*D21</f>
        <v/>
      </c>
      <c r="F21" s="176" t="inlineStr">
        <is>
          <t>R10 per Chesmar spec when inside home</t>
        </is>
      </c>
    </row>
    <row r="22" ht="15" customHeight="1" s="151">
      <c r="A22" s="172" t="inlineStr">
        <is>
          <t>2.5</t>
        </is>
      </c>
      <c r="B22" s="173" t="inlineStr">
        <is>
          <t>Brickmold 17' Primed FJ — front door installation</t>
        </is>
      </c>
      <c r="C22" s="172" t="n">
        <v>1</v>
      </c>
      <c r="D22" s="174" t="n">
        <v>19.5</v>
      </c>
      <c r="E22" s="175">
        <f>C22*D22</f>
        <v/>
      </c>
      <c r="F22" s="176" t="inlineStr">
        <is>
          <t>Per home, front entry</t>
        </is>
      </c>
    </row>
    <row r="23" ht="15" customHeight="1" s="151">
      <c r="B23" s="177" t="inlineStr">
        <is>
          <t>Subtotal — Exterior Doors</t>
        </is>
      </c>
      <c r="E23" s="178">
        <f>SUM(E18:E22)</f>
        <v/>
      </c>
    </row>
    <row r="25" ht="15" customHeight="1" s="151">
      <c r="A25" s="170" t="inlineStr">
        <is>
          <t>#</t>
        </is>
      </c>
      <c r="B25" s="171" t="inlineStr">
        <is>
          <t>3.0  TRIM MATERIAL</t>
        </is>
      </c>
      <c r="C25" s="171" t="inlineStr">
        <is>
          <t>QTY</t>
        </is>
      </c>
      <c r="D25" s="171" t="inlineStr">
        <is>
          <t>UNIT</t>
        </is>
      </c>
      <c r="E25" s="171" t="inlineStr">
        <is>
          <t>EXTENDED</t>
        </is>
      </c>
      <c r="F25" s="171" t="inlineStr">
        <is>
          <t>NOTES</t>
        </is>
      </c>
    </row>
    <row r="26" ht="32.25" customHeight="1" s="151">
      <c r="A26" s="172" t="inlineStr">
        <is>
          <t>3.1</t>
        </is>
      </c>
      <c r="B26" s="173" t="inlineStr">
        <is>
          <t>B-218 Base 5-1/4" MDF Primed — 16' boards (220 LF)</t>
        </is>
      </c>
      <c r="C26" s="172" t="n">
        <v>14</v>
      </c>
      <c r="D26" s="174" t="n">
        <v>11.5</v>
      </c>
      <c r="E26" s="175">
        <f>C26*D26</f>
        <v/>
      </c>
      <c r="F26" s="176" t="inlineStr">
        <is>
          <t>Spec'd as B-211/B-218 equivalent; cheaper than B-322 by $0.05/lf</t>
        </is>
      </c>
    </row>
    <row r="27" ht="23.25" customHeight="1" s="151">
      <c r="A27" s="172" t="inlineStr">
        <is>
          <t>3.2</t>
        </is>
      </c>
      <c r="B27" s="173" t="inlineStr">
        <is>
          <t>C-322 Casing 2-1/2" FJ Primed — 14'2" boards (305 LF)</t>
        </is>
      </c>
      <c r="C27" s="172" t="n">
        <v>22</v>
      </c>
      <c r="D27" s="174" t="n">
        <v>7.85</v>
      </c>
      <c r="E27" s="175">
        <f>C27*D27</f>
        <v/>
      </c>
      <c r="F27" s="176" t="inlineStr">
        <is>
          <t>Matched 2-1/2" casing to B-218 base</t>
        </is>
      </c>
    </row>
    <row r="28" ht="21.75" customHeight="1" s="151">
      <c r="A28" s="172" t="inlineStr">
        <is>
          <t>3.3</t>
        </is>
      </c>
      <c r="B28" s="173" t="inlineStr">
        <is>
          <t>Window Stool WM-1021 5-1/4" FJ Primed × 4 windows</t>
        </is>
      </c>
      <c r="C28" s="172" t="n">
        <v>4</v>
      </c>
      <c r="D28" s="174" t="n">
        <v>19.5</v>
      </c>
      <c r="E28" s="175">
        <f>C28*D28</f>
        <v/>
      </c>
      <c r="F28" s="176" t="inlineStr">
        <is>
          <t>Per Chesmar spec — non-transom windows only</t>
        </is>
      </c>
    </row>
    <row r="29" ht="15" customHeight="1" s="151">
      <c r="B29" s="177" t="inlineStr">
        <is>
          <t>Subtotal — Trim Material</t>
        </is>
      </c>
      <c r="E29" s="178">
        <f>SUM(E26:E28)</f>
        <v/>
      </c>
    </row>
    <row r="31" ht="15" customHeight="1" s="151">
      <c r="A31" s="170" t="inlineStr">
        <is>
          <t>#</t>
        </is>
      </c>
      <c r="B31" s="171" t="inlineStr">
        <is>
          <t>4.0  CLOSETS</t>
        </is>
      </c>
      <c r="C31" s="171" t="inlineStr">
        <is>
          <t>QTY</t>
        </is>
      </c>
      <c r="D31" s="171" t="inlineStr">
        <is>
          <t>UNIT</t>
        </is>
      </c>
      <c r="E31" s="171" t="inlineStr">
        <is>
          <t>EXTENDED</t>
        </is>
      </c>
      <c r="F31" s="171" t="inlineStr">
        <is>
          <t>NOTES</t>
        </is>
      </c>
    </row>
    <row r="32" ht="21.75" customHeight="1" s="151">
      <c r="A32" s="172" t="inlineStr">
        <is>
          <t>4.1</t>
        </is>
      </c>
      <c r="B32" s="173" t="inlineStr">
        <is>
          <t>1x12 Bullnose Particle Board — 12' boards (88 LF)</t>
        </is>
      </c>
      <c r="C32" s="172" t="n">
        <v>8</v>
      </c>
      <c r="D32" s="174" t="n">
        <v>13.5</v>
      </c>
      <c r="E32" s="175">
        <f>C32*D32</f>
        <v/>
      </c>
      <c r="F32" s="176" t="inlineStr">
        <is>
          <t>Per Chesmar spec — 12" BN closet shelving</t>
        </is>
      </c>
    </row>
    <row r="33" ht="21.75" customHeight="1" s="151">
      <c r="A33" s="172" t="inlineStr">
        <is>
          <t>4.2</t>
        </is>
      </c>
      <c r="B33" s="173" t="inlineStr">
        <is>
          <t>Full Round Closet Rod 1-1/4" × 16'</t>
        </is>
      </c>
      <c r="C33" s="172" t="n">
        <v>6</v>
      </c>
      <c r="D33" s="174" t="n">
        <v>9.949999999999999</v>
      </c>
      <c r="E33" s="175">
        <f>C33*D33</f>
        <v/>
      </c>
      <c r="F33" s="176" t="inlineStr">
        <is>
          <t>Matched wood rod per Chesmar spec</t>
        </is>
      </c>
    </row>
    <row r="34" ht="15" customHeight="1" s="151">
      <c r="B34" s="177" t="inlineStr">
        <is>
          <t>Subtotal — Closets</t>
        </is>
      </c>
      <c r="E34" s="178">
        <f>SUM(E32:E33)</f>
        <v/>
      </c>
    </row>
    <row r="36" ht="26.25" customHeight="1" s="151">
      <c r="A36" s="170" t="inlineStr">
        <is>
          <t>#</t>
        </is>
      </c>
      <c r="B36" s="171" t="inlineStr">
        <is>
          <t>5.0  HARDWARE (Pamex Package — see Hardware Options tab for alternates)</t>
        </is>
      </c>
      <c r="C36" s="171" t="inlineStr">
        <is>
          <t>QTY</t>
        </is>
      </c>
      <c r="D36" s="171" t="inlineStr">
        <is>
          <t>UNIT</t>
        </is>
      </c>
      <c r="E36" s="171" t="inlineStr">
        <is>
          <t>EXTENDED</t>
        </is>
      </c>
      <c r="F36" s="171" t="inlineStr">
        <is>
          <t>NOTES</t>
        </is>
      </c>
    </row>
    <row r="37" ht="34.5" customHeight="1" s="151">
      <c r="A37" s="172" t="inlineStr">
        <is>
          <t>5.1</t>
        </is>
      </c>
      <c r="B37" s="173" t="inlineStr">
        <is>
          <t>Hardware package — per-home rollup (handleset + deadbolt + interior knobs/levers + 2 bath sets + hinges + garage tagged)</t>
        </is>
      </c>
      <c r="C37" s="172" t="n">
        <v>1</v>
      </c>
      <c r="D37" s="174" t="n">
        <v>399</v>
      </c>
      <c r="E37" s="175">
        <f>C37*D37</f>
        <v/>
      </c>
      <c r="F37" s="176" t="inlineStr">
        <is>
          <t>Pamex value tier · Sure-Loc alternate $589/home · Cove upgrade $794/home</t>
        </is>
      </c>
    </row>
    <row r="38" ht="15" customHeight="1" s="151">
      <c r="B38" s="177" t="inlineStr">
        <is>
          <t>Subtotal — Hardware</t>
        </is>
      </c>
      <c r="E38" s="178">
        <f>SUM(E37)</f>
        <v/>
      </c>
    </row>
    <row r="40" ht="15" customHeight="1" s="151">
      <c r="A40" s="170" t="inlineStr">
        <is>
          <t>#</t>
        </is>
      </c>
      <c r="B40" s="171" t="inlineStr">
        <is>
          <t>6.0  LABOR — IN-HOUSE ABEL CREW</t>
        </is>
      </c>
      <c r="C40" s="171" t="inlineStr">
        <is>
          <t>QTY</t>
        </is>
      </c>
      <c r="D40" s="171" t="inlineStr">
        <is>
          <t>UNIT</t>
        </is>
      </c>
      <c r="E40" s="171" t="inlineStr">
        <is>
          <t>EXTENDED</t>
        </is>
      </c>
      <c r="F40" s="171" t="inlineStr">
        <is>
          <t>NOTES</t>
        </is>
      </c>
    </row>
    <row r="41" ht="21.75" customHeight="1" s="151">
      <c r="A41" s="172" t="inlineStr">
        <is>
          <t>6.1</t>
        </is>
      </c>
      <c r="B41" s="173" t="inlineStr">
        <is>
          <t>Trim install @ $0.55/AC sqft × 2032 sqft</t>
        </is>
      </c>
      <c r="C41" s="172" t="n">
        <v>2032</v>
      </c>
      <c r="D41" s="174" t="n">
        <v>0.55</v>
      </c>
      <c r="E41" s="175">
        <f>C41*D41</f>
        <v/>
      </c>
      <c r="F41" s="176" t="inlineStr">
        <is>
          <t>Abel in-house crew · one pre-walk + QC walk + punch return</t>
        </is>
      </c>
    </row>
    <row r="42" ht="21.75" customHeight="1" s="151">
      <c r="A42" s="172" t="inlineStr">
        <is>
          <t>6.2</t>
        </is>
      </c>
      <c r="B42" s="173" t="inlineStr">
        <is>
          <t>Hardware install @ $0.10/AC sqft × 2032 sqft</t>
        </is>
      </c>
      <c r="C42" s="172" t="n">
        <v>2032</v>
      </c>
      <c r="D42" s="174" t="n">
        <v>0.1</v>
      </c>
      <c r="E42" s="175">
        <f>C42*D42</f>
        <v/>
      </c>
      <c r="F42" s="176" t="inlineStr">
        <is>
          <t>Same crew, included in delivery sequence</t>
        </is>
      </c>
    </row>
    <row r="43" ht="32.25" customHeight="1" s="151">
      <c r="A43" s="172" t="inlineStr">
        <is>
          <t>6.3</t>
        </is>
      </c>
      <c r="B43" s="173" t="inlineStr">
        <is>
          <t>Exterior door install (front + patio + garage-to-house)</t>
        </is>
      </c>
      <c r="C43" s="172" t="n">
        <v>3</v>
      </c>
      <c r="D43" s="174" t="n">
        <v>65</v>
      </c>
      <c r="E43" s="175">
        <f>C43*D43</f>
        <v/>
      </c>
      <c r="F43" s="176" t="inlineStr">
        <is>
          <t>Per door, standard size · special-order fronts priced separately</t>
        </is>
      </c>
    </row>
    <row r="44" ht="15" customHeight="1" s="151">
      <c r="A44" s="172" t="inlineStr">
        <is>
          <t>6.4</t>
        </is>
      </c>
      <c r="B44" s="173" t="inlineStr">
        <is>
          <t>R10 Attic stair install</t>
        </is>
      </c>
      <c r="C44" s="172" t="n">
        <v>1</v>
      </c>
      <c r="D44" s="174" t="n">
        <v>110</v>
      </c>
      <c r="E44" s="175">
        <f>C44*D44</f>
        <v/>
      </c>
      <c r="F44" s="176" t="inlineStr">
        <is>
          <t>Standard R10 install</t>
        </is>
      </c>
    </row>
    <row r="45" ht="15" customHeight="1" s="151">
      <c r="B45" s="177" t="inlineStr">
        <is>
          <t>Subtotal — Labor</t>
        </is>
      </c>
      <c r="E45" s="178">
        <f>SUM(E41:E44)</f>
        <v/>
      </c>
    </row>
    <row r="47" ht="15" customHeight="1" s="151">
      <c r="A47" s="170" t="inlineStr">
        <is>
          <t>#</t>
        </is>
      </c>
      <c r="B47" s="171" t="inlineStr">
        <is>
          <t>7.0  TOTALS</t>
        </is>
      </c>
      <c r="C47" s="171" t="inlineStr">
        <is>
          <t>QTY</t>
        </is>
      </c>
      <c r="D47" s="171" t="inlineStr">
        <is>
          <t>UNIT</t>
        </is>
      </c>
      <c r="E47" s="171" t="inlineStr">
        <is>
          <t>EXTENDED</t>
        </is>
      </c>
      <c r="F47" s="171" t="inlineStr">
        <is>
          <t>NOTES</t>
        </is>
      </c>
    </row>
    <row r="48" ht="15" customHeight="1" s="151">
      <c r="B48" s="179" t="inlineStr">
        <is>
          <t>Material + Hardware Subtotal</t>
        </is>
      </c>
      <c r="E48" s="180">
        <f>E15+E23+E29+E34+E38</f>
        <v/>
      </c>
    </row>
    <row r="49" ht="15" customHeight="1" s="151">
      <c r="B49" s="179" t="inlineStr">
        <is>
          <t>Labor Subtotal</t>
        </is>
      </c>
      <c r="E49" s="181">
        <f>E45</f>
        <v/>
      </c>
    </row>
    <row r="50" ht="15" customHeight="1" s="151">
      <c r="B50" s="177" t="inlineStr">
        <is>
          <t>Subtotal Before Management Fee</t>
        </is>
      </c>
      <c r="E50" s="178">
        <f>E48+E49</f>
        <v/>
      </c>
    </row>
    <row r="51" ht="15" customHeight="1" s="151">
      <c r="B51" s="179" t="inlineStr">
        <is>
          <t>3% Turnkey Management Fee</t>
        </is>
      </c>
      <c r="E51" s="180">
        <f>E50*0.03</f>
        <v/>
      </c>
      <c r="F51" s="164" t="inlineStr">
        <is>
          <t>Single PO · PM · QC walk · Aegis portal</t>
        </is>
      </c>
    </row>
    <row r="53" ht="27.75" customHeight="1" s="151">
      <c r="B53" s="182" t="inlineStr">
        <is>
          <t>🎯 TURNKEY TOTAL PER HOME</t>
        </is>
      </c>
      <c r="E53" s="183">
        <f>E50+E51</f>
        <v/>
      </c>
    </row>
    <row r="55" ht="15" customHeight="1" s="151">
      <c r="A55" s="184" t="inlineStr">
        <is>
          <t>TERMS</t>
        </is>
      </c>
    </row>
    <row r="56" ht="15" customHeight="1" s="151">
      <c r="A56" s="162" t="inlineStr">
        <is>
          <t>1. Pricing valid 90 days from quote date. Subject to material cost adjustments after expiration.</t>
        </is>
      </c>
    </row>
    <row r="57" ht="15" customHeight="1" s="151">
      <c r="A57" s="162" t="inlineStr">
        <is>
          <t>2. Standard material lead time 1–2 weeks after PO release. Internal-blind patio doors: 2–3 weeks (called out individually).</t>
        </is>
      </c>
    </row>
    <row r="58" ht="15" customHeight="1" s="151">
      <c r="A58" s="162" t="inlineStr">
        <is>
          <t>3. Custom mahogany front doors and Western Sliders (if added) carry independent 3–5 week and 6–10 week lead times respectively.</t>
        </is>
      </c>
    </row>
    <row r="59" ht="21.75" customHeight="1" s="151">
      <c r="A59" s="162" t="inlineStr">
        <is>
          <t>4. 3% turnkey management fee covers single PO, dedicated PM (named at PO release), QC walk per home, warranty channel, Aegis Builder Portal access.</t>
        </is>
      </c>
    </row>
    <row r="60" ht="15" customHeight="1" s="151">
      <c r="A60" s="162" t="inlineStr">
        <is>
          <t>5. Payment terms: Net 30 from invoice date. Quarterly Builder Partner Rebate paid against qualifying annual spend (see separate Rebate Tiers schedule).</t>
        </is>
      </c>
    </row>
    <row r="61" ht="15" customHeight="1" s="151">
      <c r="A61" s="162" t="inlineStr">
        <is>
          <t>6. Specs verified against David Samson's 5/22/2025 spec sheet for Chesmar DFW Level 1. Spec changes priced as a revision before fulfillment.</t>
        </is>
      </c>
    </row>
    <row r="62" ht="15" customHeight="1" s="151">
      <c r="A62" s="162" t="inlineStr">
        <is>
          <t>7. Labor includes one pre-walk and one QC walk. Additional punch-out work billed at $85/hour with prior approval.</t>
        </is>
      </c>
    </row>
    <row r="64" ht="15" customHeight="1" s="151">
      <c r="A64" s="184" t="inlineStr">
        <is>
          <t>EXCLUSIONS</t>
        </is>
      </c>
    </row>
    <row r="65" ht="15" customHeight="1" s="151">
      <c r="A65" s="162" t="inlineStr">
        <is>
          <t>• Permits, surveys, dumpsters, site protection</t>
        </is>
      </c>
    </row>
    <row r="66" ht="15" customHeight="1" s="151">
      <c r="A66" s="162" t="inlineStr">
        <is>
          <t>• Cabinetry, countertops, mirrors, plumbing fixtures</t>
        </is>
      </c>
    </row>
    <row r="67" ht="15" customHeight="1" s="151">
      <c r="A67" s="162" t="inlineStr">
        <is>
          <t>• Stair treads, risers, balustrades (priced separately on request)</t>
        </is>
      </c>
    </row>
    <row r="68" ht="15" customHeight="1" s="151">
      <c r="A68" s="162" t="inlineStr">
        <is>
          <t>• Demolition or rework of existing materials</t>
        </is>
      </c>
    </row>
    <row r="69" ht="15" customHeight="1" s="151">
      <c r="A69" s="162" t="inlineStr">
        <is>
          <t>• Stain/paint finishing of any product (delivered primed)</t>
        </is>
      </c>
    </row>
    <row r="72" ht="15" customHeight="1" s="151">
      <c r="A72" s="153" t="inlineStr">
        <is>
          <t>Plan reference: Plan #2032 — 2-story, sample plan David sent 5/22/2025</t>
        </is>
      </c>
    </row>
    <row r="74" ht="15" customHeight="1" s="151">
      <c r="A74" s="165" t="inlineStr">
        <is>
          <t>Accepted by Chesmar Homes:</t>
        </is>
      </c>
    </row>
    <row r="76" ht="15" customHeight="1" s="151">
      <c r="A76" s="165" t="inlineStr">
        <is>
          <t>________________________</t>
        </is>
      </c>
      <c r="D76" s="165" t="inlineStr">
        <is>
          <t>Date: ____________</t>
        </is>
      </c>
    </row>
    <row r="77" ht="15" customHeight="1" s="151">
      <c r="A77" s="164" t="inlineStr">
        <is>
          <t>David Samson · VP Purchasing</t>
        </is>
      </c>
    </row>
  </sheetData>
  <mergeCells count="21">
    <mergeCell ref="B7:F7"/>
    <mergeCell ref="A66:F66"/>
    <mergeCell ref="A56:F56"/>
    <mergeCell ref="A57:F57"/>
    <mergeCell ref="A2:F2"/>
    <mergeCell ref="D9:F9"/>
    <mergeCell ref="A62:F62"/>
    <mergeCell ref="A72:F72"/>
    <mergeCell ref="A68:F68"/>
    <mergeCell ref="B10:C10"/>
    <mergeCell ref="A67:F67"/>
    <mergeCell ref="A58:F58"/>
    <mergeCell ref="B9:C9"/>
    <mergeCell ref="D1:F1"/>
    <mergeCell ref="A59:F59"/>
    <mergeCell ref="D10:F10"/>
    <mergeCell ref="A60:F60"/>
    <mergeCell ref="A1:C1"/>
    <mergeCell ref="A61:F61"/>
    <mergeCell ref="A69:F69"/>
    <mergeCell ref="A65:F6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F7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50" min="1" max="1"/>
    <col width="45" customWidth="1" style="150" min="2" max="2"/>
    <col width="12" customWidth="1" style="150" min="3" max="4"/>
    <col width="14" customWidth="1" style="150" min="5" max="5"/>
    <col width="24" customWidth="1" style="150" min="6" max="6"/>
  </cols>
  <sheetData>
    <row r="1" ht="31.5" customHeight="1" s="151">
      <c r="A1" s="159" t="inlineStr">
        <is>
          <t>ABEL DOORS &amp; TRIM</t>
        </is>
      </c>
      <c r="D1" s="160" t="inlineStr">
        <is>
          <t>Quote #ADT-CHM-POR-051326</t>
        </is>
      </c>
    </row>
    <row r="2" ht="15" customHeight="1" s="151">
      <c r="A2" s="161" t="inlineStr">
        <is>
          <t>TURNKEY DOOR · TRIM · HARDWARE QUOTE</t>
        </is>
      </c>
    </row>
    <row r="4" ht="21.75" customHeight="1" s="151">
      <c r="A4" s="162" t="inlineStr">
        <is>
          <t>QUOTE TO</t>
        </is>
      </c>
      <c r="B4" s="163" t="inlineStr">
        <is>
          <t>Chesmar Homes — Dallas Division</t>
        </is>
      </c>
      <c r="D4" s="164" t="inlineStr">
        <is>
          <t>PLAN</t>
        </is>
      </c>
      <c r="E4" s="163" t="inlineStr">
        <is>
          <t>Portland</t>
        </is>
      </c>
    </row>
    <row r="5" ht="15" customHeight="1" s="151">
      <c r="A5" s="164" t="inlineStr">
        <is>
          <t>ATTN</t>
        </is>
      </c>
      <c r="B5" s="165" t="inlineStr">
        <is>
          <t>David Samson, VP Purchasing</t>
        </is>
      </c>
      <c r="D5" s="164" t="inlineStr">
        <is>
          <t>SQ FT (AC)</t>
        </is>
      </c>
      <c r="E5" s="166" t="n">
        <v>2646</v>
      </c>
    </row>
    <row r="6" ht="15" customHeight="1" s="151">
      <c r="A6" s="164" t="inlineStr">
        <is>
          <t>PREPARED BY</t>
        </is>
      </c>
      <c r="B6" s="165" t="inlineStr">
        <is>
          <t>Nathaniel Barrett · Owner / Director · Abel Doors &amp; Trim</t>
        </is>
      </c>
      <c r="D6" s="164" t="inlineStr">
        <is>
          <t>QUOTE DATE</t>
        </is>
      </c>
      <c r="E6" s="165" t="inlineStr">
        <is>
          <t>May 13, 2026</t>
        </is>
      </c>
    </row>
    <row r="7" ht="15" customHeight="1" s="151">
      <c r="A7" s="164" t="inlineStr">
        <is>
          <t>SCOPE</t>
        </is>
      </c>
      <c r="B7" s="154" t="inlineStr">
        <is>
          <t>Material + install for DFW Level 1 spec (Carrara/Roman/Riverside, B-218 base, Pamex hardware)</t>
        </is>
      </c>
    </row>
    <row r="9" ht="18" customHeight="1" s="151">
      <c r="A9" s="167" t="inlineStr">
        <is>
          <t>TOTAL TURNKEY</t>
        </is>
      </c>
      <c r="B9" s="167" t="inlineStr">
        <is>
          <t>LEAD TIME</t>
        </is>
      </c>
      <c r="D9" s="167" t="inlineStr">
        <is>
          <t>QUOTE VALID</t>
        </is>
      </c>
    </row>
    <row r="10" ht="36" customHeight="1" s="151">
      <c r="A10" s="168">
        <f>E53</f>
        <v/>
      </c>
      <c r="B10" s="169" t="inlineStr">
        <is>
          <t>1–2 weeks</t>
        </is>
      </c>
      <c r="D10" s="169" t="inlineStr">
        <is>
          <t>90 days</t>
        </is>
      </c>
    </row>
    <row r="11" ht="15" customHeight="1" s="151">
      <c r="A11" s="170" t="inlineStr">
        <is>
          <t>#</t>
        </is>
      </c>
      <c r="B11" s="171" t="inlineStr">
        <is>
          <t>1.0  INTERIOR DOORS — PREHUNG</t>
        </is>
      </c>
      <c r="C11" s="171" t="inlineStr">
        <is>
          <t>QTY</t>
        </is>
      </c>
      <c r="D11" s="171" t="inlineStr">
        <is>
          <t>UNIT</t>
        </is>
      </c>
      <c r="E11" s="171" t="inlineStr">
        <is>
          <t>EXTENDED</t>
        </is>
      </c>
      <c r="F11" s="171" t="inlineStr">
        <is>
          <t>NOTES</t>
        </is>
      </c>
    </row>
    <row r="12" ht="23.25" customHeight="1" s="151">
      <c r="A12" s="172" t="inlineStr">
        <is>
          <t>1.1</t>
        </is>
      </c>
      <c r="B12" s="173" t="inlineStr">
        <is>
          <t>2868 Carrara — solid pine, 2-panel square top (LH/RH mix)</t>
        </is>
      </c>
      <c r="C12" s="172" t="n">
        <v>14</v>
      </c>
      <c r="D12" s="174" t="n">
        <v>109.95</v>
      </c>
      <c r="E12" s="175">
        <f>C12*D12</f>
        <v/>
      </c>
      <c r="F12" s="176" t="inlineStr">
        <is>
          <t>ADT-built prehang, 1-3/8" HC</t>
        </is>
      </c>
    </row>
    <row r="13" ht="23.25" customHeight="1" s="151">
      <c r="A13" s="172" t="inlineStr">
        <is>
          <t>1.2</t>
        </is>
      </c>
      <c r="B13" s="173" t="inlineStr">
        <is>
          <t>2868 Riverside upgrade — 5-panel craftsman (optional, 2 doors)</t>
        </is>
      </c>
      <c r="C13" s="172" t="n">
        <v>2</v>
      </c>
      <c r="D13" s="174" t="n">
        <v>218</v>
      </c>
      <c r="E13" s="175">
        <f>C13*D13</f>
        <v/>
      </c>
      <c r="F13" s="176" t="inlineStr">
        <is>
          <t>ADT-built SC variant — owner-selected upgrade</t>
        </is>
      </c>
    </row>
    <row r="14" ht="21.75" customHeight="1" s="151">
      <c r="A14" s="172" t="inlineStr">
        <is>
          <t>1.3</t>
        </is>
      </c>
      <c r="B14" s="173" t="inlineStr">
        <is>
          <t>20-min Fire-Rated Garage Separator (if applicable)</t>
        </is>
      </c>
      <c r="C14" s="172" t="n">
        <v>1</v>
      </c>
      <c r="D14" s="174" t="n">
        <v>165</v>
      </c>
      <c r="E14" s="175">
        <f>C14*D14</f>
        <v/>
      </c>
      <c r="F14" s="176" t="inlineStr">
        <is>
          <t>Tagged hardware, code-compliant</t>
        </is>
      </c>
    </row>
    <row r="15" ht="15" customHeight="1" s="151">
      <c r="B15" s="177" t="inlineStr">
        <is>
          <t>Subtotal — Interior Doors</t>
        </is>
      </c>
      <c r="E15" s="178">
        <f>SUM(E12:E14)</f>
        <v/>
      </c>
    </row>
    <row r="17" ht="15" customHeight="1" s="151">
      <c r="A17" s="170" t="inlineStr">
        <is>
          <t>#</t>
        </is>
      </c>
      <c r="B17" s="171" t="inlineStr">
        <is>
          <t>2.0  EXTERIOR DOORS</t>
        </is>
      </c>
      <c r="C17" s="171" t="inlineStr">
        <is>
          <t>QTY</t>
        </is>
      </c>
      <c r="D17" s="171" t="inlineStr">
        <is>
          <t>UNIT</t>
        </is>
      </c>
      <c r="E17" s="171" t="inlineStr">
        <is>
          <t>EXTENDED</t>
        </is>
      </c>
      <c r="F17" s="171" t="inlineStr">
        <is>
          <t>NOTES</t>
        </is>
      </c>
    </row>
    <row r="18" ht="23.25" customHeight="1" s="151">
      <c r="A18" s="172" t="inlineStr">
        <is>
          <t>2.1</t>
        </is>
      </c>
      <c r="B18" s="173" t="inlineStr">
        <is>
          <t>Front Door — 3080 6-panel Fiberglass 1-3/4" SC, primed</t>
        </is>
      </c>
      <c r="C18" s="172" t="n">
        <v>1</v>
      </c>
      <c r="D18" s="174" t="n">
        <v>248</v>
      </c>
      <c r="E18" s="175">
        <f>C18*D18</f>
        <v/>
      </c>
      <c r="F18" s="176" t="inlineStr">
        <is>
          <t>Final-door install on closeout, dunnage during build</t>
        </is>
      </c>
    </row>
    <row r="19" ht="21.75" customHeight="1" s="151">
      <c r="A19" s="172" t="inlineStr">
        <is>
          <t>2.2</t>
        </is>
      </c>
      <c r="B19" s="173" t="inlineStr">
        <is>
          <t>Patio Door — 2880 1-Lite w/ Internal Mini Blinds, metal</t>
        </is>
      </c>
      <c r="C19" s="172" t="n">
        <v>1</v>
      </c>
      <c r="D19" s="174" t="n">
        <v>1059</v>
      </c>
      <c r="E19" s="175">
        <f>C19*D19</f>
        <v/>
      </c>
      <c r="F19" s="176" t="inlineStr">
        <is>
          <t>1-3/4" 4-5/8" BM SN hinges · 2-3 wk lead (internal blinds)</t>
        </is>
      </c>
    </row>
    <row r="20" ht="23.25" customHeight="1" s="151">
      <c r="A20" s="172" t="inlineStr">
        <is>
          <t>2.3</t>
        </is>
      </c>
      <c r="B20" s="173" t="inlineStr">
        <is>
          <t>Garage-to-House — 3068 6-Panel Metal Flush, double-bored</t>
        </is>
      </c>
      <c r="C20" s="172" t="n">
        <v>1</v>
      </c>
      <c r="D20" s="174" t="n">
        <v>322</v>
      </c>
      <c r="E20" s="175">
        <f>C20*D20</f>
        <v/>
      </c>
      <c r="F20" s="176" t="inlineStr">
        <is>
          <t>ADT-prehang, 4-5/8" BM black hinges</t>
        </is>
      </c>
    </row>
    <row r="21" ht="21.75" customHeight="1" s="151">
      <c r="A21" s="172" t="inlineStr">
        <is>
          <t>2.4</t>
        </is>
      </c>
      <c r="B21" s="173" t="inlineStr">
        <is>
          <t>R10 Attic Stair — A2554 22-1/2 x 54, Atlas 350LB</t>
        </is>
      </c>
      <c r="C21" s="172" t="n">
        <v>1</v>
      </c>
      <c r="D21" s="174" t="n">
        <v>478</v>
      </c>
      <c r="E21" s="175">
        <f>C21*D21</f>
        <v/>
      </c>
      <c r="F21" s="176" t="inlineStr">
        <is>
          <t>R10 per Chesmar spec when inside home</t>
        </is>
      </c>
    </row>
    <row r="22" ht="15" customHeight="1" s="151">
      <c r="A22" s="172" t="inlineStr">
        <is>
          <t>2.5</t>
        </is>
      </c>
      <c r="B22" s="173" t="inlineStr">
        <is>
          <t>Brickmold 17' Primed FJ — front door installation</t>
        </is>
      </c>
      <c r="C22" s="172" t="n">
        <v>1</v>
      </c>
      <c r="D22" s="174" t="n">
        <v>19.5</v>
      </c>
      <c r="E22" s="175">
        <f>C22*D22</f>
        <v/>
      </c>
      <c r="F22" s="176" t="inlineStr">
        <is>
          <t>Per home, front entry</t>
        </is>
      </c>
    </row>
    <row r="23" ht="15" customHeight="1" s="151">
      <c r="B23" s="177" t="inlineStr">
        <is>
          <t>Subtotal — Exterior Doors</t>
        </is>
      </c>
      <c r="E23" s="178">
        <f>SUM(E18:E22)</f>
        <v/>
      </c>
    </row>
    <row r="25" ht="15" customHeight="1" s="151">
      <c r="A25" s="170" t="inlineStr">
        <is>
          <t>#</t>
        </is>
      </c>
      <c r="B25" s="171" t="inlineStr">
        <is>
          <t>3.0  TRIM MATERIAL</t>
        </is>
      </c>
      <c r="C25" s="171" t="inlineStr">
        <is>
          <t>QTY</t>
        </is>
      </c>
      <c r="D25" s="171" t="inlineStr">
        <is>
          <t>UNIT</t>
        </is>
      </c>
      <c r="E25" s="171" t="inlineStr">
        <is>
          <t>EXTENDED</t>
        </is>
      </c>
      <c r="F25" s="171" t="inlineStr">
        <is>
          <t>NOTES</t>
        </is>
      </c>
    </row>
    <row r="26" ht="32.25" customHeight="1" s="151">
      <c r="A26" s="172" t="inlineStr">
        <is>
          <t>3.1</t>
        </is>
      </c>
      <c r="B26" s="173" t="inlineStr">
        <is>
          <t>B-218 Base 5-1/4" MDF Primed — 16' boards (285 LF)</t>
        </is>
      </c>
      <c r="C26" s="172" t="n">
        <v>18</v>
      </c>
      <c r="D26" s="174" t="n">
        <v>11.5</v>
      </c>
      <c r="E26" s="175">
        <f>C26*D26</f>
        <v/>
      </c>
      <c r="F26" s="176" t="inlineStr">
        <is>
          <t>Spec'd as B-211/B-218 equivalent; cheaper than B-322 by $0.05/lf</t>
        </is>
      </c>
    </row>
    <row r="27" ht="23.25" customHeight="1" s="151">
      <c r="A27" s="172" t="inlineStr">
        <is>
          <t>3.2</t>
        </is>
      </c>
      <c r="B27" s="173" t="inlineStr">
        <is>
          <t>C-322 Casing 2-1/2" FJ Primed — 14'2" boards (395 LF)</t>
        </is>
      </c>
      <c r="C27" s="172" t="n">
        <v>29</v>
      </c>
      <c r="D27" s="174" t="n">
        <v>7.85</v>
      </c>
      <c r="E27" s="175">
        <f>C27*D27</f>
        <v/>
      </c>
      <c r="F27" s="176" t="inlineStr">
        <is>
          <t>Matched 2-1/2" casing to B-218 base</t>
        </is>
      </c>
    </row>
    <row r="28" ht="21.75" customHeight="1" s="151">
      <c r="A28" s="172" t="inlineStr">
        <is>
          <t>3.3</t>
        </is>
      </c>
      <c r="B28" s="173" t="inlineStr">
        <is>
          <t>Window Stool WM-1021 5-1/4" FJ Primed × 5 windows</t>
        </is>
      </c>
      <c r="C28" s="172" t="n">
        <v>5</v>
      </c>
      <c r="D28" s="174" t="n">
        <v>19.5</v>
      </c>
      <c r="E28" s="175">
        <f>C28*D28</f>
        <v/>
      </c>
      <c r="F28" s="176" t="inlineStr">
        <is>
          <t>Per Chesmar spec — non-transom windows only</t>
        </is>
      </c>
    </row>
    <row r="29" ht="15" customHeight="1" s="151">
      <c r="B29" s="177" t="inlineStr">
        <is>
          <t>Subtotal — Trim Material</t>
        </is>
      </c>
      <c r="E29" s="178">
        <f>SUM(E26:E28)</f>
        <v/>
      </c>
    </row>
    <row r="31" ht="15" customHeight="1" s="151">
      <c r="A31" s="170" t="inlineStr">
        <is>
          <t>#</t>
        </is>
      </c>
      <c r="B31" s="171" t="inlineStr">
        <is>
          <t>4.0  CLOSETS</t>
        </is>
      </c>
      <c r="C31" s="171" t="inlineStr">
        <is>
          <t>QTY</t>
        </is>
      </c>
      <c r="D31" s="171" t="inlineStr">
        <is>
          <t>UNIT</t>
        </is>
      </c>
      <c r="E31" s="171" t="inlineStr">
        <is>
          <t>EXTENDED</t>
        </is>
      </c>
      <c r="F31" s="171" t="inlineStr">
        <is>
          <t>NOTES</t>
        </is>
      </c>
    </row>
    <row r="32" ht="21.75" customHeight="1" s="151">
      <c r="A32" s="172" t="inlineStr">
        <is>
          <t>4.1</t>
        </is>
      </c>
      <c r="B32" s="173" t="inlineStr">
        <is>
          <t>1x12 Bullnose Particle Board — 12' boards (112 LF)</t>
        </is>
      </c>
      <c r="C32" s="172" t="n">
        <v>10</v>
      </c>
      <c r="D32" s="174" t="n">
        <v>13.5</v>
      </c>
      <c r="E32" s="175">
        <f>C32*D32</f>
        <v/>
      </c>
      <c r="F32" s="176" t="inlineStr">
        <is>
          <t>Per Chesmar spec — 12" BN closet shelving</t>
        </is>
      </c>
    </row>
    <row r="33" ht="21.75" customHeight="1" s="151">
      <c r="A33" s="172" t="inlineStr">
        <is>
          <t>4.2</t>
        </is>
      </c>
      <c r="B33" s="173" t="inlineStr">
        <is>
          <t>Full Round Closet Rod 1-1/4" × 16'</t>
        </is>
      </c>
      <c r="C33" s="172" t="n">
        <v>7</v>
      </c>
      <c r="D33" s="174" t="n">
        <v>9.949999999999999</v>
      </c>
      <c r="E33" s="175">
        <f>C33*D33</f>
        <v/>
      </c>
      <c r="F33" s="176" t="inlineStr">
        <is>
          <t>Matched wood rod per Chesmar spec</t>
        </is>
      </c>
    </row>
    <row r="34" ht="15" customHeight="1" s="151">
      <c r="B34" s="177" t="inlineStr">
        <is>
          <t>Subtotal — Closets</t>
        </is>
      </c>
      <c r="E34" s="178">
        <f>SUM(E32:E33)</f>
        <v/>
      </c>
    </row>
    <row r="36" ht="26.25" customHeight="1" s="151">
      <c r="A36" s="170" t="inlineStr">
        <is>
          <t>#</t>
        </is>
      </c>
      <c r="B36" s="171" t="inlineStr">
        <is>
          <t>5.0  HARDWARE (Pamex Package — see Hardware Options tab for alternates)</t>
        </is>
      </c>
      <c r="C36" s="171" t="inlineStr">
        <is>
          <t>QTY</t>
        </is>
      </c>
      <c r="D36" s="171" t="inlineStr">
        <is>
          <t>UNIT</t>
        </is>
      </c>
      <c r="E36" s="171" t="inlineStr">
        <is>
          <t>EXTENDED</t>
        </is>
      </c>
      <c r="F36" s="171" t="inlineStr">
        <is>
          <t>NOTES</t>
        </is>
      </c>
    </row>
    <row r="37" ht="34.5" customHeight="1" s="151">
      <c r="A37" s="172" t="inlineStr">
        <is>
          <t>5.1</t>
        </is>
      </c>
      <c r="B37" s="173" t="inlineStr">
        <is>
          <t>Hardware package — per-home rollup (handleset + deadbolt + interior knobs/levers + 2 bath sets + hinges + garage tagged)</t>
        </is>
      </c>
      <c r="C37" s="172" t="n">
        <v>1</v>
      </c>
      <c r="D37" s="174" t="n">
        <v>399</v>
      </c>
      <c r="E37" s="175">
        <f>C37*D37</f>
        <v/>
      </c>
      <c r="F37" s="176" t="inlineStr">
        <is>
          <t>Pamex value tier · Sure-Loc alternate $589/home · Cove upgrade $794/home</t>
        </is>
      </c>
    </row>
    <row r="38" ht="15" customHeight="1" s="151">
      <c r="B38" s="177" t="inlineStr">
        <is>
          <t>Subtotal — Hardware</t>
        </is>
      </c>
      <c r="E38" s="178">
        <f>SUM(E37)</f>
        <v/>
      </c>
    </row>
    <row r="40" ht="15" customHeight="1" s="151">
      <c r="A40" s="170" t="inlineStr">
        <is>
          <t>#</t>
        </is>
      </c>
      <c r="B40" s="171" t="inlineStr">
        <is>
          <t>6.0  LABOR — IN-HOUSE ABEL CREW</t>
        </is>
      </c>
      <c r="C40" s="171" t="inlineStr">
        <is>
          <t>QTY</t>
        </is>
      </c>
      <c r="D40" s="171" t="inlineStr">
        <is>
          <t>UNIT</t>
        </is>
      </c>
      <c r="E40" s="171" t="inlineStr">
        <is>
          <t>EXTENDED</t>
        </is>
      </c>
      <c r="F40" s="171" t="inlineStr">
        <is>
          <t>NOTES</t>
        </is>
      </c>
    </row>
    <row r="41" ht="21.75" customHeight="1" s="151">
      <c r="A41" s="172" t="inlineStr">
        <is>
          <t>6.1</t>
        </is>
      </c>
      <c r="B41" s="173" t="inlineStr">
        <is>
          <t>Trim install @ $0.55/AC sqft × 2646 sqft</t>
        </is>
      </c>
      <c r="C41" s="172" t="n">
        <v>2646</v>
      </c>
      <c r="D41" s="174" t="n">
        <v>0.55</v>
      </c>
      <c r="E41" s="175">
        <f>C41*D41</f>
        <v/>
      </c>
      <c r="F41" s="176" t="inlineStr">
        <is>
          <t>Abel in-house crew · one pre-walk + QC walk + punch return</t>
        </is>
      </c>
    </row>
    <row r="42" ht="21.75" customHeight="1" s="151">
      <c r="A42" s="172" t="inlineStr">
        <is>
          <t>6.2</t>
        </is>
      </c>
      <c r="B42" s="173" t="inlineStr">
        <is>
          <t>Hardware install @ $0.10/AC sqft × 2646 sqft</t>
        </is>
      </c>
      <c r="C42" s="172" t="n">
        <v>2646</v>
      </c>
      <c r="D42" s="174" t="n">
        <v>0.1</v>
      </c>
      <c r="E42" s="175">
        <f>C42*D42</f>
        <v/>
      </c>
      <c r="F42" s="176" t="inlineStr">
        <is>
          <t>Same crew, included in delivery sequence</t>
        </is>
      </c>
    </row>
    <row r="43" ht="32.25" customHeight="1" s="151">
      <c r="A43" s="172" t="inlineStr">
        <is>
          <t>6.3</t>
        </is>
      </c>
      <c r="B43" s="173" t="inlineStr">
        <is>
          <t>Exterior door install (front + patio + garage-to-house)</t>
        </is>
      </c>
      <c r="C43" s="172" t="n">
        <v>3</v>
      </c>
      <c r="D43" s="174" t="n">
        <v>65</v>
      </c>
      <c r="E43" s="175">
        <f>C43*D43</f>
        <v/>
      </c>
      <c r="F43" s="176" t="inlineStr">
        <is>
          <t>Per door, standard size · special-order fronts priced separately</t>
        </is>
      </c>
    </row>
    <row r="44" ht="15" customHeight="1" s="151">
      <c r="A44" s="172" t="inlineStr">
        <is>
          <t>6.4</t>
        </is>
      </c>
      <c r="B44" s="173" t="inlineStr">
        <is>
          <t>R10 Attic stair install</t>
        </is>
      </c>
      <c r="C44" s="172" t="n">
        <v>1</v>
      </c>
      <c r="D44" s="174" t="n">
        <v>110</v>
      </c>
      <c r="E44" s="175">
        <f>C44*D44</f>
        <v/>
      </c>
      <c r="F44" s="176" t="inlineStr">
        <is>
          <t>Standard R10 install</t>
        </is>
      </c>
    </row>
    <row r="45" ht="15" customHeight="1" s="151">
      <c r="B45" s="177" t="inlineStr">
        <is>
          <t>Subtotal — Labor</t>
        </is>
      </c>
      <c r="E45" s="178">
        <f>SUM(E41:E44)</f>
        <v/>
      </c>
    </row>
    <row r="47" ht="15" customHeight="1" s="151">
      <c r="A47" s="170" t="inlineStr">
        <is>
          <t>#</t>
        </is>
      </c>
      <c r="B47" s="171" t="inlineStr">
        <is>
          <t>7.0  TOTALS</t>
        </is>
      </c>
      <c r="C47" s="171" t="inlineStr">
        <is>
          <t>QTY</t>
        </is>
      </c>
      <c r="D47" s="171" t="inlineStr">
        <is>
          <t>UNIT</t>
        </is>
      </c>
      <c r="E47" s="171" t="inlineStr">
        <is>
          <t>EXTENDED</t>
        </is>
      </c>
      <c r="F47" s="171" t="inlineStr">
        <is>
          <t>NOTES</t>
        </is>
      </c>
    </row>
    <row r="48" ht="15" customHeight="1" s="151">
      <c r="B48" s="179" t="inlineStr">
        <is>
          <t>Material + Hardware Subtotal</t>
        </is>
      </c>
      <c r="E48" s="180">
        <f>E15+E23+E29+E34+E38</f>
        <v/>
      </c>
    </row>
    <row r="49" ht="15" customHeight="1" s="151">
      <c r="B49" s="179" t="inlineStr">
        <is>
          <t>Labor Subtotal</t>
        </is>
      </c>
      <c r="E49" s="181">
        <f>E45</f>
        <v/>
      </c>
    </row>
    <row r="50" ht="15" customHeight="1" s="151">
      <c r="B50" s="177" t="inlineStr">
        <is>
          <t>Subtotal Before Management Fee</t>
        </is>
      </c>
      <c r="E50" s="178">
        <f>E48+E49</f>
        <v/>
      </c>
    </row>
    <row r="51" ht="15" customHeight="1" s="151">
      <c r="B51" s="179" t="inlineStr">
        <is>
          <t>3% Turnkey Management Fee</t>
        </is>
      </c>
      <c r="E51" s="180">
        <f>E50*0.03</f>
        <v/>
      </c>
      <c r="F51" s="164" t="inlineStr">
        <is>
          <t>Single PO · PM · QC walk · Aegis portal</t>
        </is>
      </c>
    </row>
    <row r="53" ht="27.75" customHeight="1" s="151">
      <c r="B53" s="182" t="inlineStr">
        <is>
          <t>🎯 TURNKEY TOTAL PER HOME</t>
        </is>
      </c>
      <c r="E53" s="183">
        <f>E50+E51</f>
        <v/>
      </c>
    </row>
    <row r="55" ht="15" customHeight="1" s="151">
      <c r="A55" s="184" t="inlineStr">
        <is>
          <t>TERMS</t>
        </is>
      </c>
    </row>
    <row r="56" ht="15" customHeight="1" s="151">
      <c r="A56" s="162" t="inlineStr">
        <is>
          <t>1. Pricing valid 90 days from quote date. Subject to material cost adjustments after expiration.</t>
        </is>
      </c>
    </row>
    <row r="57" ht="15" customHeight="1" s="151">
      <c r="A57" s="162" t="inlineStr">
        <is>
          <t>2. Standard material lead time 1–2 weeks after PO release. Internal-blind patio doors: 2–3 weeks (called out individually).</t>
        </is>
      </c>
    </row>
    <row r="58" ht="15" customHeight="1" s="151">
      <c r="A58" s="162" t="inlineStr">
        <is>
          <t>3. Custom mahogany front doors and Western Sliders (if added) carry independent 3–5 week and 6–10 week lead times respectively.</t>
        </is>
      </c>
    </row>
    <row r="59" ht="21.75" customHeight="1" s="151">
      <c r="A59" s="162" t="inlineStr">
        <is>
          <t>4. 3% turnkey management fee covers single PO, dedicated PM (named at PO release), QC walk per home, warranty channel, Aegis Builder Portal access.</t>
        </is>
      </c>
    </row>
    <row r="60" ht="15" customHeight="1" s="151">
      <c r="A60" s="162" t="inlineStr">
        <is>
          <t>5. Payment terms: Net 30 from invoice date. Quarterly Builder Partner Rebate paid against qualifying annual spend (see separate Rebate Tiers schedule).</t>
        </is>
      </c>
    </row>
    <row r="61" ht="15" customHeight="1" s="151">
      <c r="A61" s="162" t="inlineStr">
        <is>
          <t>6. Specs verified against David Samson's 5/22/2025 spec sheet for Chesmar DFW Level 1. Spec changes priced as a revision before fulfillment.</t>
        </is>
      </c>
    </row>
    <row r="62" ht="15" customHeight="1" s="151">
      <c r="A62" s="162" t="inlineStr">
        <is>
          <t>7. Labor includes one pre-walk and one QC walk. Additional punch-out work billed at $85/hour with prior approval.</t>
        </is>
      </c>
    </row>
    <row r="64" ht="15" customHeight="1" s="151">
      <c r="A64" s="184" t="inlineStr">
        <is>
          <t>EXCLUSIONS</t>
        </is>
      </c>
    </row>
    <row r="65" ht="15" customHeight="1" s="151">
      <c r="A65" s="162" t="inlineStr">
        <is>
          <t>• Permits, surveys, dumpsters, site protection</t>
        </is>
      </c>
    </row>
    <row r="66" ht="15" customHeight="1" s="151">
      <c r="A66" s="162" t="inlineStr">
        <is>
          <t>• Cabinetry, countertops, mirrors, plumbing fixtures</t>
        </is>
      </c>
    </row>
    <row r="67" ht="15" customHeight="1" s="151">
      <c r="A67" s="162" t="inlineStr">
        <is>
          <t>• Stair treads, risers, balustrades (priced separately on request)</t>
        </is>
      </c>
    </row>
    <row r="68" ht="15" customHeight="1" s="151">
      <c r="A68" s="162" t="inlineStr">
        <is>
          <t>• Demolition or rework of existing materials</t>
        </is>
      </c>
    </row>
    <row r="69" ht="15" customHeight="1" s="151">
      <c r="A69" s="162" t="inlineStr">
        <is>
          <t>• Stain/paint finishing of any product (delivered primed)</t>
        </is>
      </c>
    </row>
    <row r="72" ht="15" customHeight="1" s="151">
      <c r="A72" s="153" t="inlineStr">
        <is>
          <t>Plan reference: Plan #2646 — 2-story w/ master down, sample plan David sent 5/22/2025</t>
        </is>
      </c>
    </row>
    <row r="74" ht="15" customHeight="1" s="151">
      <c r="A74" s="165" t="inlineStr">
        <is>
          <t>Accepted by Chesmar Homes:</t>
        </is>
      </c>
    </row>
    <row r="76" ht="15" customHeight="1" s="151">
      <c r="A76" s="165" t="inlineStr">
        <is>
          <t>________________________</t>
        </is>
      </c>
      <c r="D76" s="165" t="inlineStr">
        <is>
          <t>Date: ____________</t>
        </is>
      </c>
    </row>
    <row r="77" ht="15" customHeight="1" s="151">
      <c r="A77" s="164" t="inlineStr">
        <is>
          <t>David Samson · VP Purchasing</t>
        </is>
      </c>
    </row>
  </sheetData>
  <mergeCells count="21">
    <mergeCell ref="B7:F7"/>
    <mergeCell ref="A66:F66"/>
    <mergeCell ref="A56:F56"/>
    <mergeCell ref="A57:F57"/>
    <mergeCell ref="A2:F2"/>
    <mergeCell ref="D9:F9"/>
    <mergeCell ref="A62:F62"/>
    <mergeCell ref="A72:F72"/>
    <mergeCell ref="A68:F68"/>
    <mergeCell ref="B10:C10"/>
    <mergeCell ref="A67:F67"/>
    <mergeCell ref="A58:F58"/>
    <mergeCell ref="B9:C9"/>
    <mergeCell ref="D1:F1"/>
    <mergeCell ref="A59:F59"/>
    <mergeCell ref="D10:F10"/>
    <mergeCell ref="A60:F60"/>
    <mergeCell ref="A1:C1"/>
    <mergeCell ref="A61:F61"/>
    <mergeCell ref="A69:F69"/>
    <mergeCell ref="A65:F6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F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50" min="1" max="1"/>
    <col width="16" customWidth="1" style="150" min="2" max="5"/>
    <col width="38" customWidth="1" style="150" min="6" max="6"/>
  </cols>
  <sheetData>
    <row r="1" ht="27.75" customHeight="1" s="151">
      <c r="A1" s="152" t="inlineStr">
        <is>
          <t>Hardware Options — Four packages, one bid</t>
        </is>
      </c>
    </row>
    <row r="2" ht="15" customHeight="1" s="151">
      <c r="A2" s="153" t="inlineStr">
        <is>
          <t>Solving the 2025 70% high feedback. Per-home cost across four packages.</t>
        </is>
      </c>
    </row>
    <row r="4" ht="15" customHeight="1" s="151">
      <c r="A4" s="184" t="inlineStr">
        <is>
          <t>Per-Home Hardware Cost (Bel Air-equivalent door count)</t>
        </is>
      </c>
    </row>
    <row r="5" ht="31.5" customHeight="1" s="151">
      <c r="A5" s="185" t="inlineStr">
        <is>
          <t>Component</t>
        </is>
      </c>
      <c r="B5" s="185" t="inlineStr">
        <is>
          <t>Kwikset Hancock
(your current)</t>
        </is>
      </c>
      <c r="C5" s="185" t="inlineStr">
        <is>
          <t>Kwikset Cove
(upgrade)</t>
        </is>
      </c>
      <c r="D5" s="185" t="inlineStr">
        <is>
          <t>Sure-Loc
(Bloomfield spec)</t>
        </is>
      </c>
      <c r="E5" s="185" t="inlineStr">
        <is>
          <t>Pamex
(value tier)</t>
        </is>
      </c>
      <c r="F5" s="185" t="inlineStr">
        <is>
          <t>Notes</t>
        </is>
      </c>
    </row>
    <row r="6" ht="15" customHeight="1" s="151">
      <c r="A6" s="186" t="inlineStr">
        <is>
          <t>Entry Handleset (Dakota / equivalent)</t>
        </is>
      </c>
      <c r="B6" s="187" t="n">
        <v>142</v>
      </c>
      <c r="C6" s="187" t="n">
        <v>168</v>
      </c>
      <c r="D6" s="187" t="n">
        <v>127</v>
      </c>
      <c r="E6" s="187" t="n">
        <v>89</v>
      </c>
      <c r="F6" s="176" t="inlineStr">
        <is>
          <t>Sure-Loc Alta @ $120 dealer · Pamex value-tier private label</t>
        </is>
      </c>
    </row>
    <row r="7" ht="15" customHeight="1" s="151">
      <c r="A7" s="186" t="inlineStr">
        <is>
          <t>Entry Deadbolt (620 TRL equivalent)</t>
        </is>
      </c>
      <c r="B7" s="187" t="n">
        <v>64</v>
      </c>
      <c r="C7" s="187" t="n">
        <v>78</v>
      </c>
      <c r="D7" s="187" t="n">
        <v>54</v>
      </c>
      <c r="E7" s="187" t="n">
        <v>38</v>
      </c>
      <c r="F7" s="176" t="inlineStr">
        <is>
          <t>Sure-Loc Helena @ $58 dealer</t>
        </is>
      </c>
    </row>
    <row r="8" ht="21.75" customHeight="1" s="151">
      <c r="A8" s="186" t="inlineStr">
        <is>
          <t>Interior Door Knob (passage)</t>
        </is>
      </c>
      <c r="B8" s="187" t="n">
        <v>14.5</v>
      </c>
      <c r="C8" s="187" t="n">
        <v>21</v>
      </c>
      <c r="D8" s="187" t="n">
        <v>12.25</v>
      </c>
      <c r="E8" s="187" t="n">
        <v>8.5</v>
      </c>
      <c r="F8" s="176" t="inlineStr">
        <is>
          <t>Sure-Loc Tahoe @ $21 dealer; Pamex passage knobs target $9.50</t>
        </is>
      </c>
    </row>
    <row r="9" ht="21.75" customHeight="1" s="151">
      <c r="A9" s="186" t="inlineStr">
        <is>
          <t>Interior Door Lever (privacy + passage)</t>
        </is>
      </c>
      <c r="B9" s="187" t="n">
        <v>19.5</v>
      </c>
      <c r="C9" s="187" t="n">
        <v>28</v>
      </c>
      <c r="D9" s="187" t="n">
        <v>17.5</v>
      </c>
      <c r="E9" s="187" t="n">
        <v>12.75</v>
      </c>
      <c r="F9" s="176" t="inlineStr">
        <is>
          <t>Mix of bath + passage. Sure-Loc Cedar @ $25 dealer</t>
        </is>
      </c>
    </row>
    <row r="10" ht="15" customHeight="1" s="151">
      <c r="A10" s="186" t="inlineStr">
        <is>
          <t>Bath Hardware Set (per bath)</t>
        </is>
      </c>
      <c r="B10" s="187" t="n">
        <v>78</v>
      </c>
      <c r="C10" s="187" t="n">
        <v>110</v>
      </c>
      <c r="D10" s="187" t="n">
        <v>90</v>
      </c>
      <c r="E10" s="187" t="n">
        <v>52</v>
      </c>
      <c r="F10" s="176" t="inlineStr">
        <is>
          <t>Towel bar, ring, paper holder, robe hook</t>
        </is>
      </c>
    </row>
    <row r="11" ht="15" customHeight="1" s="151">
      <c r="A11" s="186" t="inlineStr">
        <is>
          <t>Door Stops + Hinges (per home)</t>
        </is>
      </c>
      <c r="B11" s="187" t="n">
        <v>38</v>
      </c>
      <c r="C11" s="187" t="n">
        <v>38</v>
      </c>
      <c r="D11" s="187" t="n">
        <v>35</v>
      </c>
      <c r="E11" s="187" t="n">
        <v>25</v>
      </c>
      <c r="F11" s="176" t="inlineStr">
        <is>
          <t>Hinges (6-8 doors × 3) + door stops</t>
        </is>
      </c>
    </row>
    <row r="12" ht="15" customHeight="1" s="151">
      <c r="A12" s="186" t="inlineStr">
        <is>
          <t>Garage-to-House Tagged Hardware (20-min)</t>
        </is>
      </c>
      <c r="B12" s="187" t="n">
        <v>52</v>
      </c>
      <c r="C12" s="187" t="n">
        <v>52</v>
      </c>
      <c r="D12" s="187" t="n">
        <v>49.5</v>
      </c>
      <c r="E12" s="187" t="n">
        <v>40</v>
      </c>
      <c r="F12" s="176" t="inlineStr">
        <is>
          <t>Code-compliant fire-rated</t>
        </is>
      </c>
    </row>
    <row r="13" ht="15" customHeight="1" s="151">
      <c r="A13" s="188" t="inlineStr">
        <is>
          <t>PER-HOME ROLL-UP (Bel Air equivalent)</t>
        </is>
      </c>
      <c r="B13" s="189" t="n"/>
      <c r="C13" s="189" t="n"/>
      <c r="D13" s="189" t="n"/>
      <c r="E13" s="189" t="n"/>
      <c r="F13" s="189" t="n"/>
    </row>
    <row r="14" ht="15" customHeight="1" s="151">
      <c r="A14" s="164" t="inlineStr">
        <is>
          <t xml:space="preserve">  × 1 = subtotal</t>
        </is>
      </c>
      <c r="B14" s="190">
        <f>B6*1</f>
        <v/>
      </c>
      <c r="C14" s="190">
        <f>C6*1</f>
        <v/>
      </c>
      <c r="D14" s="190">
        <f>D6*1</f>
        <v/>
      </c>
      <c r="E14" s="190">
        <f>E6*1</f>
        <v/>
      </c>
    </row>
    <row r="15" ht="15" customHeight="1" s="151">
      <c r="A15" s="164" t="inlineStr">
        <is>
          <t xml:space="preserve">  × 1 = subtotal</t>
        </is>
      </c>
      <c r="B15" s="190">
        <f>B7*1</f>
        <v/>
      </c>
      <c r="C15" s="190">
        <f>C7*1</f>
        <v/>
      </c>
      <c r="D15" s="190">
        <f>D7*1</f>
        <v/>
      </c>
      <c r="E15" s="190">
        <f>E7*1</f>
        <v/>
      </c>
    </row>
    <row r="16" ht="15" customHeight="1" s="151">
      <c r="A16" s="164" t="inlineStr">
        <is>
          <t xml:space="preserve">  × 6 = subtotal</t>
        </is>
      </c>
      <c r="B16" s="190">
        <f>B8*6</f>
        <v/>
      </c>
      <c r="C16" s="190">
        <f>C8*6</f>
        <v/>
      </c>
      <c r="D16" s="190">
        <f>D8*6</f>
        <v/>
      </c>
      <c r="E16" s="190">
        <f>E8*6</f>
        <v/>
      </c>
    </row>
    <row r="17" ht="15" customHeight="1" s="151">
      <c r="A17" s="164" t="inlineStr">
        <is>
          <t xml:space="preserve">  × 4 = subtotal</t>
        </is>
      </c>
      <c r="B17" s="190">
        <f>B9*4</f>
        <v/>
      </c>
      <c r="C17" s="190">
        <f>C9*4</f>
        <v/>
      </c>
      <c r="D17" s="190">
        <f>D9*4</f>
        <v/>
      </c>
      <c r="E17" s="190">
        <f>E9*4</f>
        <v/>
      </c>
    </row>
    <row r="18" ht="15" customHeight="1" s="151">
      <c r="A18" s="164" t="inlineStr">
        <is>
          <t xml:space="preserve">  × 2 = subtotal</t>
        </is>
      </c>
      <c r="B18" s="190">
        <f>B10*2</f>
        <v/>
      </c>
      <c r="C18" s="190">
        <f>C10*2</f>
        <v/>
      </c>
      <c r="D18" s="190">
        <f>D10*2</f>
        <v/>
      </c>
      <c r="E18" s="190">
        <f>E10*2</f>
        <v/>
      </c>
    </row>
    <row r="19" ht="15" customHeight="1" s="151">
      <c r="A19" s="164" t="inlineStr">
        <is>
          <t xml:space="preserve">  × 1 = subtotal</t>
        </is>
      </c>
      <c r="B19" s="190">
        <f>B11*1</f>
        <v/>
      </c>
      <c r="C19" s="190">
        <f>C11*1</f>
        <v/>
      </c>
      <c r="D19" s="190">
        <f>D11*1</f>
        <v/>
      </c>
      <c r="E19" s="190">
        <f>E11*1</f>
        <v/>
      </c>
    </row>
    <row r="20" ht="15" customHeight="1" s="151">
      <c r="A20" s="164" t="inlineStr">
        <is>
          <t xml:space="preserve">  × 1 = subtotal</t>
        </is>
      </c>
      <c r="B20" s="190">
        <f>B12*1</f>
        <v/>
      </c>
      <c r="C20" s="190">
        <f>C12*1</f>
        <v/>
      </c>
      <c r="D20" s="190">
        <f>D12*1</f>
        <v/>
      </c>
      <c r="E20" s="190">
        <f>E12*1</f>
        <v/>
      </c>
    </row>
    <row r="21" ht="27.75" customHeight="1" s="151">
      <c r="A21" s="152" t="inlineStr">
        <is>
          <t>🎯 TOTAL HARDWARE PER HOME</t>
        </is>
      </c>
      <c r="B21" s="191">
        <f>SUM(B14:B20)</f>
        <v/>
      </c>
      <c r="C21" s="191">
        <f>SUM(C14:C20)</f>
        <v/>
      </c>
      <c r="D21" s="191">
        <f>SUM(D14:D20)</f>
        <v/>
      </c>
      <c r="E21" s="191">
        <f>SUM(E14:E20)</f>
        <v/>
      </c>
    </row>
    <row r="23" ht="15" customHeight="1" s="151">
      <c r="A23" s="163" t="inlineStr">
        <is>
          <t>Delta vs Kwikset Hancock baseline</t>
        </is>
      </c>
      <c r="B23" s="192" t="inlineStr">
        <is>
          <t>—</t>
        </is>
      </c>
      <c r="C23" s="193">
        <f>(C21-B21)/B21</f>
        <v/>
      </c>
      <c r="D23" s="193">
        <f>(D21-B21)/B21</f>
        <v/>
      </c>
      <c r="E23" s="193">
        <f>(E21-B21)/B21</f>
        <v/>
      </c>
    </row>
    <row r="25" ht="15" customHeight="1" s="151">
      <c r="A25" s="194" t="inlineStr">
        <is>
          <t>2025 FEEDBACK FROM DAVID SAMSON (6/13/2025): "40% on labor and 70% on hardware"</t>
        </is>
      </c>
    </row>
    <row r="26" ht="15" customHeight="1" s="151">
      <c r="A26" s="153" t="inlineStr">
        <is>
          <t>Pamex is the value-tier answer to the 70% hardware gap David Samson flagged in 2025. Private-label program through WBH Group (Mark Foster, DFW rep).</t>
        </is>
      </c>
    </row>
    <row r="27" ht="15" customHeight="1" s="151">
      <c r="A27" s="153" t="inlineStr">
        <is>
          <t>Sure-Loc dealer pricing confirmed Apr 22, 2026 via Core Decorative Resource (Kyle Ford). Bloomfield Homes spec'd Sure-Loc across all 3 of their tiers — competitive Texas-market hardware.</t>
        </is>
      </c>
    </row>
  </sheetData>
  <mergeCells count="5">
    <mergeCell ref="A2:F2"/>
    <mergeCell ref="A1:F1"/>
    <mergeCell ref="A27:F27"/>
    <mergeCell ref="A26:F26"/>
    <mergeCell ref="A25:F2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E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50" min="1" max="1"/>
    <col width="45" customWidth="1" style="150" min="2" max="2"/>
    <col width="16" customWidth="1" style="150" min="3" max="4"/>
    <col width="14" customWidth="1" style="150" min="5" max="5"/>
  </cols>
  <sheetData>
    <row r="1" ht="27.75" customHeight="1" s="151">
      <c r="A1" s="152" t="inlineStr">
        <is>
          <t>Anchor SKUs — six SKUs that drive ~70% of bill</t>
        </is>
      </c>
    </row>
    <row r="2" ht="15" customHeight="1" s="151">
      <c r="A2" s="153" t="inlineStr">
        <is>
          <t>Real prices at Chesmar Year-1 tier. BFS retail anchor cross-checked May 2026.</t>
        </is>
      </c>
    </row>
    <row r="4" ht="15" customHeight="1" s="151">
      <c r="A4" s="185" t="inlineStr">
        <is>
          <t>SKU Description</t>
        </is>
      </c>
      <c r="B4" s="185" t="inlineStr">
        <is>
          <t>What It Is</t>
        </is>
      </c>
      <c r="C4" s="185" t="inlineStr">
        <is>
          <t>Abel Tier Price</t>
        </is>
      </c>
      <c r="D4" s="185" t="inlineStr">
        <is>
          <t>BFS Retail</t>
        </is>
      </c>
      <c r="E4" s="185" t="inlineStr">
        <is>
          <t>Delta</t>
        </is>
      </c>
    </row>
    <row r="5" ht="23.25" customHeight="1" s="151">
      <c r="A5" s="195" t="inlineStr">
        <is>
          <t>Interior 6'8" Prehung — Carrara HC</t>
        </is>
      </c>
      <c r="B5" s="173" t="inlineStr">
        <is>
          <t>2-panel square top, 1-3/8" HC, primed. Chesmar standard.</t>
        </is>
      </c>
      <c r="C5" s="175" t="n">
        <v>109.95</v>
      </c>
      <c r="D5" s="174" t="n">
        <v>165</v>
      </c>
      <c r="E5" s="196">
        <f>(D5-C5)/D5</f>
        <v/>
      </c>
    </row>
    <row r="6" ht="23.25" customHeight="1" s="151">
      <c r="A6" s="195" t="inlineStr">
        <is>
          <t>Interior 6'8" Prehung — Riverside SC</t>
        </is>
      </c>
      <c r="B6" s="173" t="inlineStr">
        <is>
          <t>5-panel craftsman, 1-3/4" SC. Chesmar upgrade.</t>
        </is>
      </c>
      <c r="C6" s="175" t="n">
        <v>218</v>
      </c>
      <c r="D6" s="174" t="n">
        <v>310</v>
      </c>
      <c r="E6" s="196">
        <f>(D6-C6)/D6</f>
        <v/>
      </c>
    </row>
    <row r="7" ht="23.25" customHeight="1" s="151">
      <c r="A7" s="195" t="inlineStr">
        <is>
          <t>Front Door 3080 6-Panel Fiberglass SC</t>
        </is>
      </c>
      <c r="B7" s="173" t="inlineStr">
        <is>
          <t>1-3/4" SC, primed. Bel Air standard front.</t>
        </is>
      </c>
      <c r="C7" s="175" t="n">
        <v>248</v>
      </c>
      <c r="D7" s="174" t="n">
        <v>360</v>
      </c>
      <c r="E7" s="196">
        <f>(D7-C7)/D7</f>
        <v/>
      </c>
    </row>
    <row r="8" ht="23.25" customHeight="1" s="151">
      <c r="A8" s="195" t="inlineStr">
        <is>
          <t>Patio Door 2880 1-Lite w/ Internal Blinds</t>
        </is>
      </c>
      <c r="B8" s="173" t="inlineStr">
        <is>
          <t>Metal, BM, mini blinds inside. Per Bel Air spec.</t>
        </is>
      </c>
      <c r="C8" s="175" t="n">
        <v>1059</v>
      </c>
      <c r="D8" s="174" t="n">
        <v>1485</v>
      </c>
      <c r="E8" s="196">
        <f>(D8-C8)/D8</f>
        <v/>
      </c>
    </row>
    <row r="9" ht="23.25" customHeight="1" s="151">
      <c r="A9" s="195" t="inlineStr">
        <is>
          <t>B-218 Base 5-1/4" MDF (per 16' board)</t>
        </is>
      </c>
      <c r="B9" s="173" t="inlineStr">
        <is>
          <t>Primed MDF base. B-211 equivalent. Cheaper than B-322.</t>
        </is>
      </c>
      <c r="C9" s="175" t="n">
        <v>11.5</v>
      </c>
      <c r="D9" s="174" t="n">
        <v>16.5</v>
      </c>
      <c r="E9" s="196">
        <f>(D9-C9)/D9</f>
        <v/>
      </c>
    </row>
    <row r="10" ht="23.25" customHeight="1" s="151">
      <c r="A10" s="195" t="inlineStr">
        <is>
          <t>Closet Shelving 1x12 Bullnose Particle (per 12' board)</t>
        </is>
      </c>
      <c r="B10" s="173" t="inlineStr">
        <is>
          <t>Per Chesmar closet spec. 12" BN.</t>
        </is>
      </c>
      <c r="C10" s="175" t="n">
        <v>13.5</v>
      </c>
      <c r="D10" s="174" t="n">
        <v>19.95</v>
      </c>
      <c r="E10" s="196">
        <f>(D10-C10)/D10</f>
        <v/>
      </c>
    </row>
    <row r="12" ht="21.75" customHeight="1" s="151">
      <c r="A12" s="197" t="inlineStr">
        <is>
          <t>Pricing reflects Chesmar Year-1 production tier (120-180 homes, $1.2-1.7M annual). All Abel prices sourced from Aegis Product Master (May 2026). BFS retail anchors cross-checked against current DFW production-builder retail.</t>
        </is>
      </c>
    </row>
  </sheetData>
  <mergeCells count="3">
    <mergeCell ref="A2:E2"/>
    <mergeCell ref="A1:E1"/>
    <mergeCell ref="A12:E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50" min="1" max="1"/>
    <col width="16" customWidth="1" style="150" min="2" max="2"/>
    <col width="18" customWidth="1" style="150" min="3" max="3"/>
    <col width="55" customWidth="1" style="150" min="4" max="4"/>
  </cols>
  <sheetData>
    <row r="1" ht="27.75" customHeight="1" s="151">
      <c r="A1" s="152" t="inlineStr">
        <is>
          <t>Labor Rates &amp; 3% Turnkey Management Fee</t>
        </is>
      </c>
    </row>
    <row r="2" ht="15" customHeight="1" s="151">
      <c r="A2" s="153" t="inlineStr">
        <is>
          <t>In-house Abel crew (2025 was outsourced — source of the 40% labor improvement).</t>
        </is>
      </c>
    </row>
    <row r="4" ht="15" customHeight="1" s="151">
      <c r="A4" s="184" t="inlineStr">
        <is>
          <t>Install Labor Rates</t>
        </is>
      </c>
    </row>
    <row r="5" ht="15" customHeight="1" s="151">
      <c r="A5" s="185" t="inlineStr">
        <is>
          <t>Line</t>
        </is>
      </c>
      <c r="B5" s="185" t="inlineStr">
        <is>
          <t>2025 Outsourced</t>
        </is>
      </c>
      <c r="C5" s="185" t="inlineStr">
        <is>
          <t>2026 In-house</t>
        </is>
      </c>
      <c r="D5" s="185" t="inlineStr">
        <is>
          <t>Notes</t>
        </is>
      </c>
    </row>
    <row r="6" ht="21.75" customHeight="1" s="151">
      <c r="A6" s="186" t="inlineStr">
        <is>
          <t>Trim install (per AC sqft)</t>
        </is>
      </c>
      <c r="B6" s="187" t="n">
        <v>0.75</v>
      </c>
      <c r="C6" s="187" t="n">
        <v>0.55</v>
      </c>
      <c r="D6" s="176" t="inlineStr">
        <is>
          <t>Abel crew, loaded $26-32/hr. Includes pre-walk + QC walk + punch return.</t>
        </is>
      </c>
    </row>
    <row r="7" ht="15" customHeight="1" s="151">
      <c r="A7" s="186" t="inlineStr">
        <is>
          <t>Hardware install (per AC sqft)</t>
        </is>
      </c>
      <c r="B7" s="187" t="n">
        <v>0.15</v>
      </c>
      <c r="C7" s="187" t="n">
        <v>0.1</v>
      </c>
      <c r="D7" s="176" t="inlineStr">
        <is>
          <t>Same crew, included in delivery sequence.</t>
        </is>
      </c>
    </row>
    <row r="8" ht="15" customHeight="1" s="151">
      <c r="A8" s="186" t="inlineStr">
        <is>
          <t>Exterior door install (per door)</t>
        </is>
      </c>
      <c r="B8" s="198" t="n">
        <v>85</v>
      </c>
      <c r="C8" s="198" t="n">
        <v>65</v>
      </c>
      <c r="D8" s="176" t="inlineStr">
        <is>
          <t>Front + patio + garage-to-house standard.</t>
        </is>
      </c>
    </row>
    <row r="9" ht="15" customHeight="1" s="151">
      <c r="A9" s="186" t="inlineStr">
        <is>
          <t>R10 attic stair install (per unit)</t>
        </is>
      </c>
      <c r="B9" s="198" t="n">
        <v>145</v>
      </c>
      <c r="C9" s="198" t="n">
        <v>110</v>
      </c>
      <c r="D9" s="176" t="inlineStr">
        <is>
          <t>Standard R10. Fire-treated optional.</t>
        </is>
      </c>
    </row>
    <row r="11" ht="15" customHeight="1" s="151">
      <c r="A11" s="163" t="inlineStr">
        <is>
          <t>Combined install $/sqft</t>
        </is>
      </c>
      <c r="B11" s="199">
        <f>B6+B7</f>
        <v/>
      </c>
      <c r="C11" s="200">
        <f>C6+C7</f>
        <v/>
      </c>
      <c r="D11" s="164" t="inlineStr">
        <is>
          <t>Closes ~27% of the 40% labor gap before any hardware swap.</t>
        </is>
      </c>
    </row>
    <row r="12" ht="15" customHeight="1" s="151">
      <c r="A12" s="163" t="inlineStr">
        <is>
          <t>Combined % improvement</t>
        </is>
      </c>
      <c r="C12" s="201">
        <f>(B11-C11)/B11</f>
        <v/>
      </c>
    </row>
    <row r="15" ht="15" customHeight="1" s="151">
      <c r="A15" s="184" t="inlineStr">
        <is>
          <t>3% Turnkey Management Fee</t>
        </is>
      </c>
    </row>
    <row r="16" ht="21.75" customHeight="1" s="151">
      <c r="A16" s="165" t="inlineStr">
        <is>
          <t>Applied as % of subtotal (material + hardware + labor)</t>
        </is>
      </c>
      <c r="B16" s="202" t="n">
        <v>0.03</v>
      </c>
      <c r="D16" s="162" t="inlineStr">
        <is>
          <t>Covers: single PO accountability, dedicated PM, QC walk per home, warranty channel, Aegis Builder Portal access.</t>
        </is>
      </c>
    </row>
  </sheetData>
  <mergeCells count="2">
    <mergeCell ref="A1:D1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C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8" customWidth="1" style="150" min="1" max="1"/>
    <col width="18" customWidth="1" style="150" min="2" max="2"/>
    <col width="55" customWidth="1" style="150" min="3" max="3"/>
  </cols>
  <sheetData>
    <row r="1" ht="27.75" customHeight="1" s="151">
      <c r="A1" s="152" t="inlineStr">
        <is>
          <t>Volume + Savings Calculator</t>
        </is>
      </c>
    </row>
    <row r="2" ht="15" customHeight="1" s="151">
      <c r="A2" s="153" t="inlineStr">
        <is>
          <t>Plug in your numbers (yellow cells). Outputs auto-compute.</t>
        </is>
      </c>
    </row>
    <row r="4" ht="15" customHeight="1" s="151">
      <c r="A4" s="203" t="inlineStr">
        <is>
          <t>INPUTS</t>
        </is>
      </c>
    </row>
    <row r="5" ht="15" customHeight="1" s="151">
      <c r="A5" s="165" t="inlineStr">
        <is>
          <t>DFW closings per year</t>
        </is>
      </c>
      <c r="B5" s="204" t="n">
        <v>1000</v>
      </c>
      <c r="C5" s="162" t="inlineStr">
        <is>
          <t>Chesmar Dallas Division estimate</t>
        </is>
      </c>
    </row>
    <row r="6" ht="15" customHeight="1" s="151">
      <c r="A6" s="165" t="inlineStr">
        <is>
          <t>Year-1 Abel capture (%)</t>
        </is>
      </c>
      <c r="B6" s="202" t="n">
        <v>0.15</v>
      </c>
      <c r="C6" s="162" t="inlineStr">
        <is>
          <t>Conservative pilot — ramp to 30% by Year 2</t>
        </is>
      </c>
    </row>
    <row r="7" ht="15" customHeight="1" s="151">
      <c r="A7" s="165" t="inlineStr">
        <is>
          <t>Avg turnkey per home (from Bel Air Bid)</t>
        </is>
      </c>
      <c r="B7" s="204" t="n">
        <v>4500</v>
      </c>
      <c r="C7" s="162" t="inlineStr">
        <is>
          <t>Auto-references; manually adjust by community</t>
        </is>
      </c>
    </row>
    <row r="8" ht="15" customHeight="1" s="151">
      <c r="A8" s="165" t="inlineStr">
        <is>
          <t>Hardware package selection (1=Hanc 2=Cove 3=SL 4=Pamex)</t>
        </is>
      </c>
      <c r="B8" s="205" t="n">
        <v>4</v>
      </c>
      <c r="C8" s="162" t="inlineStr">
        <is>
          <t>See Hardware Options</t>
        </is>
      </c>
    </row>
    <row r="9" ht="15" customHeight="1" s="151">
      <c r="A9" s="165" t="inlineStr">
        <is>
          <t>Rebate tier rate (%) — Silver $500K-$1M / Gold $1M+</t>
        </is>
      </c>
      <c r="B9" s="202" t="n">
        <v>0.03</v>
      </c>
      <c r="C9" s="162" t="inlineStr">
        <is>
          <t>Silver at projected Y1 spend</t>
        </is>
      </c>
    </row>
    <row r="11" ht="15" customHeight="1" s="151">
      <c r="A11" s="203" t="inlineStr">
        <is>
          <t>OUTPUTS</t>
        </is>
      </c>
    </row>
    <row r="12" ht="15" customHeight="1" s="151">
      <c r="A12" s="165" t="inlineStr">
        <is>
          <t>Year-1 homes captured</t>
        </is>
      </c>
      <c r="B12" s="206">
        <f>B5*B6</f>
        <v/>
      </c>
    </row>
    <row r="13" ht="15" customHeight="1" s="151">
      <c r="A13" s="165" t="inlineStr">
        <is>
          <t>Projected Year-1 revenue</t>
        </is>
      </c>
      <c r="B13" s="207">
        <f>B12*B7</f>
        <v/>
      </c>
    </row>
    <row r="14" ht="15" customHeight="1" s="151">
      <c r="A14" s="165" t="inlineStr">
        <is>
          <t>Annual Builder Partner Rebate (Y1)</t>
        </is>
      </c>
      <c r="B14" s="208">
        <f>B13*B9</f>
        <v/>
      </c>
    </row>
    <row r="16" ht="15" customHeight="1" s="151">
      <c r="A16" s="165" t="inlineStr">
        <is>
          <t>Year-2 projection (30% capture)</t>
        </is>
      </c>
      <c r="B16" s="207">
        <f>B5*0.3*B7</f>
        <v/>
      </c>
    </row>
    <row r="17" ht="15" customHeight="1" s="151">
      <c r="A17" s="165" t="inlineStr">
        <is>
          <t>Annual Builder Partner Rebate (Y2 Gold tier)</t>
        </is>
      </c>
      <c r="B17" s="208">
        <f>B16*0.04</f>
        <v/>
      </c>
    </row>
  </sheetData>
  <mergeCells count="2">
    <mergeCell ref="A1:C1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2026-05-13T16:13:49Z</dcterms:created>
  <dcterms:modified xmlns:dcterms="http://purl.org/dc/terms/" xmlns:xsi="http://www.w3.org/2001/XMLSchema-instance" xsi:type="dcterms:W3CDTF">2026-05-15T00:47:51Z</dcterms:modified>
  <cp:revision>0</cp:revision>
</cp:coreProperties>
</file>